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Пользователь_2\Documents\"/>
    </mc:Choice>
  </mc:AlternateContent>
  <bookViews>
    <workbookView xWindow="570" yWindow="240" windowWidth="23250" windowHeight="11460" tabRatio="639" activeTab="1"/>
  </bookViews>
  <sheets>
    <sheet name="Прил.1" sheetId="918" r:id="rId1"/>
    <sheet name="Прил.2" sheetId="913" r:id="rId2"/>
    <sheet name="Прил.3" sheetId="914" r:id="rId3"/>
    <sheet name="Прил.4" sheetId="925" r:id="rId4"/>
    <sheet name="Прил.5" sheetId="926" r:id="rId5"/>
    <sheet name="Прил.6" sheetId="927" r:id="rId6"/>
    <sheet name="перечень ДС (основа) (4)" sheetId="110" state="hidden" r:id="rId7"/>
  </sheets>
  <definedNames>
    <definedName name="_xlnm._FilterDatabase" localSheetId="6" hidden="1">'перечень ДС (основа) (4)'!$A$5:$ZU$44</definedName>
    <definedName name="_xlnm._FilterDatabase" localSheetId="0" hidden="1">Прил.1!$B$9:$L$446</definedName>
    <definedName name="_xlnm._FilterDatabase" localSheetId="1" hidden="1">Прил.2!$B$7:$H$7</definedName>
    <definedName name="_xlnm._FilterDatabase" localSheetId="2" hidden="1">Прил.3!$B$6:$H$11</definedName>
    <definedName name="_xlnm._FilterDatabase" localSheetId="3" hidden="1">Прил.4!$B$9:$M$259</definedName>
    <definedName name="_xlnm._FilterDatabase" localSheetId="4" hidden="1">Прил.5!$H$8:$I$76</definedName>
    <definedName name="_xlnm._FilterDatabase" localSheetId="5" hidden="1">Прил.6!$B$6:$I$9</definedName>
    <definedName name="_xlnm.Print_Titles" localSheetId="6">'перечень ДС (основа) (4)'!$4:$4</definedName>
    <definedName name="_xlnm.Print_Titles" localSheetId="0">Прил.1!$6:$6</definedName>
    <definedName name="_xlnm.Print_Titles" localSheetId="1">Прил.2!$6:$6</definedName>
    <definedName name="_xlnm.Print_Titles" localSheetId="2">Прил.3!$5:$5</definedName>
    <definedName name="_xlnm.Print_Titles" localSheetId="3">Прил.4!$6:$6</definedName>
    <definedName name="_xlnm.Print_Titles" localSheetId="4">Прил.5!$6:$6</definedName>
    <definedName name="_xlnm.Print_Titles" localSheetId="5">Прил.6!$5:$5</definedName>
    <definedName name="_xlnm.Print_Area" localSheetId="6">'перечень ДС (основа) (4)'!$A$1:$AO$44</definedName>
    <definedName name="_xlnm.Print_Area" localSheetId="0">Прил.1!$A$1:$L$446</definedName>
    <definedName name="_xlnm.Print_Area" localSheetId="1">Прил.2!$A$1:$H$151</definedName>
    <definedName name="_xlnm.Print_Area" localSheetId="2">Прил.3!$A$1:$H$11</definedName>
    <definedName name="_xlnm.Print_Area" localSheetId="3">Прил.4!$A$1:$M$259</definedName>
    <definedName name="_xlnm.Print_Area" localSheetId="4">Прил.5!$A$1:$I$76</definedName>
    <definedName name="_xlnm.Print_Area" localSheetId="5">Прил.6!$A$1:$I$9</definedName>
  </definedNames>
  <calcPr calcId="152511" fullPrecision="0"/>
</workbook>
</file>

<file path=xl/calcChain.xml><?xml version="1.0" encoding="utf-8"?>
<calcChain xmlns="http://schemas.openxmlformats.org/spreadsheetml/2006/main">
  <c r="A9" i="926" l="1"/>
  <c r="A10" i="926" s="1"/>
  <c r="A11" i="926" s="1"/>
  <c r="A12" i="926" s="1"/>
  <c r="A13" i="926" s="1"/>
  <c r="A14" i="926" s="1"/>
  <c r="A15" i="926" s="1"/>
  <c r="A16" i="926" s="1"/>
  <c r="A17" i="926" s="1"/>
  <c r="A18" i="926" s="1"/>
  <c r="A19" i="926" s="1"/>
  <c r="A20" i="926" s="1"/>
  <c r="A21" i="926" s="1"/>
  <c r="A22" i="926" s="1"/>
  <c r="A23" i="926" s="1"/>
  <c r="A24" i="926" s="1"/>
  <c r="A25" i="926" s="1"/>
  <c r="A26" i="926" s="1"/>
  <c r="A27" i="926" s="1"/>
  <c r="A28" i="926" s="1"/>
  <c r="A29" i="926" s="1"/>
  <c r="A30" i="926" s="1"/>
  <c r="A31" i="926" s="1"/>
  <c r="A32" i="926" s="1"/>
  <c r="A33" i="926" s="1"/>
  <c r="A34" i="926" s="1"/>
  <c r="A35" i="926" s="1"/>
  <c r="A36" i="926" s="1"/>
  <c r="A37" i="926" s="1"/>
  <c r="A38" i="926" s="1"/>
  <c r="A39" i="926" s="1"/>
  <c r="A40" i="926" s="1"/>
  <c r="A41" i="926" s="1"/>
  <c r="A42" i="926" s="1"/>
  <c r="A43" i="926" s="1"/>
  <c r="A44" i="926" s="1"/>
  <c r="A45" i="926" s="1"/>
  <c r="A46" i="926" s="1"/>
  <c r="A47" i="926" s="1"/>
  <c r="A48" i="926" s="1"/>
  <c r="A49" i="926" s="1"/>
  <c r="A50" i="926" s="1"/>
  <c r="A51" i="926" s="1"/>
  <c r="A52" i="926" s="1"/>
  <c r="A53" i="926" s="1"/>
  <c r="A54" i="926" s="1"/>
  <c r="A55" i="926" s="1"/>
  <c r="A56" i="926" s="1"/>
  <c r="A57" i="926" s="1"/>
  <c r="A58" i="926" s="1"/>
  <c r="A59" i="926" s="1"/>
  <c r="A60" i="926" s="1"/>
  <c r="A61" i="926" s="1"/>
  <c r="A62" i="926" s="1"/>
  <c r="A63" i="926" s="1"/>
  <c r="A64" i="926" s="1"/>
  <c r="A65" i="926" s="1"/>
  <c r="A66" i="926" s="1"/>
  <c r="A67" i="926" s="1"/>
  <c r="A68" i="926" s="1"/>
  <c r="A69" i="926" s="1"/>
  <c r="A70" i="926" s="1"/>
  <c r="A71" i="926" s="1"/>
  <c r="A72" i="926" s="1"/>
  <c r="A73" i="926" s="1"/>
  <c r="A74" i="926" s="1"/>
  <c r="A75" i="926" s="1"/>
  <c r="A76" i="926" s="1"/>
  <c r="A9" i="913"/>
  <c r="A10" i="913" s="1"/>
  <c r="A11" i="913" s="1"/>
  <c r="A12" i="913" s="1"/>
  <c r="A13" i="913" s="1"/>
  <c r="A14" i="913" s="1"/>
  <c r="A15" i="913" s="1"/>
  <c r="A16" i="913" s="1"/>
  <c r="A17" i="913" s="1"/>
  <c r="A18" i="913" s="1"/>
  <c r="A19" i="913" s="1"/>
  <c r="A20" i="913" s="1"/>
  <c r="A21" i="913" s="1"/>
  <c r="A22" i="913" s="1"/>
  <c r="A23" i="913" s="1"/>
  <c r="A24" i="913" s="1"/>
  <c r="A25" i="913" s="1"/>
  <c r="A26" i="913" s="1"/>
  <c r="A27" i="913" s="1"/>
  <c r="A28" i="913" s="1"/>
  <c r="A29" i="913" s="1"/>
  <c r="A30" i="913" s="1"/>
  <c r="A31" i="913" s="1"/>
  <c r="A32" i="913" s="1"/>
  <c r="A33" i="913" s="1"/>
  <c r="A34" i="913" s="1"/>
  <c r="A35" i="913" s="1"/>
  <c r="A36" i="913" s="1"/>
  <c r="A37" i="913" s="1"/>
  <c r="A38" i="913" s="1"/>
  <c r="A39" i="913" s="1"/>
  <c r="A40" i="913" s="1"/>
  <c r="A41" i="913" s="1"/>
  <c r="A42" i="913" s="1"/>
  <c r="A43" i="913" s="1"/>
  <c r="A44" i="913" s="1"/>
  <c r="A45" i="913" s="1"/>
  <c r="A46" i="913" s="1"/>
  <c r="A47" i="913" s="1"/>
  <c r="A48" i="913" s="1"/>
  <c r="A49" i="913" s="1"/>
  <c r="A50" i="913" s="1"/>
  <c r="A51" i="913" s="1"/>
  <c r="A52" i="913" s="1"/>
  <c r="A53" i="913" s="1"/>
  <c r="A54" i="913" s="1"/>
  <c r="A55" i="913" s="1"/>
  <c r="A56" i="913" s="1"/>
  <c r="A57" i="913" s="1"/>
  <c r="A58" i="913" s="1"/>
  <c r="A59" i="913" s="1"/>
  <c r="A60" i="913" s="1"/>
  <c r="A61" i="913" s="1"/>
  <c r="A62" i="913" s="1"/>
  <c r="A63" i="913" s="1"/>
  <c r="A64" i="913" s="1"/>
  <c r="A65" i="913" s="1"/>
  <c r="A66" i="913" s="1"/>
  <c r="A67" i="913" s="1"/>
  <c r="A68" i="913" s="1"/>
  <c r="A69" i="913" s="1"/>
  <c r="A70" i="913" s="1"/>
  <c r="A71" i="913" s="1"/>
  <c r="A72" i="913" s="1"/>
  <c r="A73" i="913" s="1"/>
  <c r="A74" i="913" s="1"/>
  <c r="A75" i="913" s="1"/>
  <c r="A76" i="913" s="1"/>
  <c r="A77" i="913" s="1"/>
  <c r="A78" i="913" s="1"/>
  <c r="A79" i="913" s="1"/>
  <c r="A80" i="913" s="1"/>
  <c r="A81" i="913" s="1"/>
  <c r="A82" i="913" s="1"/>
  <c r="A83" i="913" s="1"/>
  <c r="A84" i="913" s="1"/>
  <c r="A85" i="913" s="1"/>
  <c r="A86" i="913" s="1"/>
  <c r="A87" i="913" s="1"/>
  <c r="A88" i="913" s="1"/>
  <c r="A89" i="913" s="1"/>
  <c r="A90" i="913" s="1"/>
  <c r="A91" i="913" s="1"/>
  <c r="A92" i="913" s="1"/>
  <c r="A93" i="913" s="1"/>
  <c r="A94" i="913" s="1"/>
  <c r="A95" i="913" s="1"/>
  <c r="A96" i="913" s="1"/>
  <c r="A97" i="913" s="1"/>
  <c r="A98" i="913" s="1"/>
  <c r="A99" i="913" s="1"/>
  <c r="A100" i="913" s="1"/>
  <c r="A101" i="913" s="1"/>
  <c r="A102" i="913" s="1"/>
  <c r="A103" i="913" s="1"/>
  <c r="A104" i="913" s="1"/>
  <c r="A105" i="913" s="1"/>
  <c r="A106" i="913" s="1"/>
  <c r="A107" i="913" s="1"/>
  <c r="A108" i="913" s="1"/>
  <c r="A109" i="913" s="1"/>
  <c r="A110" i="913" s="1"/>
  <c r="A111" i="913" s="1"/>
  <c r="A112" i="913" s="1"/>
  <c r="A113" i="913" s="1"/>
  <c r="A114" i="913" s="1"/>
  <c r="A115" i="913" s="1"/>
  <c r="A116" i="913" s="1"/>
  <c r="A117" i="913" s="1"/>
  <c r="A118" i="913" s="1"/>
  <c r="A119" i="913" s="1"/>
  <c r="A120" i="913" s="1"/>
  <c r="A121" i="913" s="1"/>
  <c r="A122" i="913" s="1"/>
  <c r="A123" i="913" s="1"/>
  <c r="A124" i="913" s="1"/>
  <c r="A125" i="913" s="1"/>
  <c r="A126" i="913" s="1"/>
  <c r="A127" i="913" s="1"/>
  <c r="A128" i="913" s="1"/>
  <c r="A129" i="913" s="1"/>
  <c r="A130" i="913" s="1"/>
  <c r="A131" i="913" s="1"/>
  <c r="A132" i="913" s="1"/>
  <c r="A133" i="913" s="1"/>
  <c r="A134" i="913" s="1"/>
  <c r="A135" i="913" s="1"/>
  <c r="A136" i="913" s="1"/>
  <c r="A137" i="913" s="1"/>
  <c r="A138" i="913" s="1"/>
  <c r="A139" i="913" s="1"/>
  <c r="A140" i="913" s="1"/>
  <c r="A141" i="913" s="1"/>
  <c r="A142" i="913" s="1"/>
  <c r="A143" i="913" s="1"/>
  <c r="A144" i="913" s="1"/>
  <c r="A145" i="913" s="1"/>
  <c r="A146" i="913" s="1"/>
  <c r="A147" i="913" s="1"/>
  <c r="A148" i="913" s="1"/>
  <c r="A149" i="913" s="1"/>
  <c r="A150" i="913" s="1"/>
  <c r="A151" i="913" s="1"/>
  <c r="AM441" i="110" l="1"/>
  <c r="AD441" i="110"/>
  <c r="AC441" i="110"/>
  <c r="AB441" i="110"/>
  <c r="AA441" i="110"/>
  <c r="Z441" i="110"/>
  <c r="Y441" i="110"/>
  <c r="X441" i="110"/>
  <c r="AD439" i="110"/>
  <c r="AC439" i="110"/>
  <c r="AB439" i="110"/>
  <c r="AA439" i="110"/>
  <c r="Z439" i="110"/>
  <c r="Y439" i="110"/>
  <c r="X439" i="110"/>
  <c r="AD438" i="110"/>
  <c r="AC438" i="110"/>
  <c r="AB438" i="110"/>
  <c r="AA438" i="110"/>
  <c r="Z438" i="110"/>
  <c r="Y438" i="110"/>
  <c r="X438" i="110"/>
  <c r="AM437" i="110"/>
  <c r="AD435" i="110"/>
  <c r="AC435" i="110"/>
  <c r="AB435" i="110"/>
  <c r="AA435" i="110"/>
  <c r="Z435" i="110"/>
  <c r="Y435" i="110"/>
  <c r="X435" i="110"/>
  <c r="AD434" i="110"/>
  <c r="AC434" i="110"/>
  <c r="AB434" i="110"/>
  <c r="AA434" i="110"/>
  <c r="Z434" i="110"/>
  <c r="Y434" i="110"/>
  <c r="X434" i="110"/>
  <c r="AD431" i="110"/>
  <c r="AC431" i="110"/>
  <c r="AB431" i="110"/>
  <c r="AA431" i="110"/>
  <c r="Z431" i="110"/>
  <c r="Y431" i="110"/>
  <c r="X431" i="110"/>
  <c r="AD428" i="110"/>
  <c r="AC428" i="110"/>
  <c r="AB428" i="110"/>
  <c r="AA428" i="110"/>
  <c r="Z428" i="110"/>
  <c r="Y428" i="110"/>
  <c r="X428" i="110"/>
  <c r="I428" i="110"/>
  <c r="Y425" i="110"/>
  <c r="W425" i="110"/>
  <c r="V425" i="110"/>
  <c r="U425" i="110"/>
  <c r="T425" i="110"/>
  <c r="S425" i="110"/>
  <c r="R425" i="110"/>
  <c r="Q425" i="110"/>
  <c r="P425" i="110"/>
  <c r="O425" i="110"/>
  <c r="N425" i="110"/>
  <c r="A425" i="110"/>
  <c r="N419" i="110"/>
  <c r="P419" i="110" s="1"/>
  <c r="AD419" i="110" s="1"/>
  <c r="P418" i="110"/>
  <c r="AD418" i="110" s="1"/>
  <c r="P417" i="110"/>
  <c r="P416" i="110"/>
  <c r="AD416" i="110" s="1"/>
  <c r="P415" i="110"/>
  <c r="AD415" i="110" s="1"/>
  <c r="P414" i="110"/>
  <c r="Y414" i="110" s="1"/>
  <c r="P413" i="110"/>
  <c r="AD413" i="110" s="1"/>
  <c r="P412" i="110"/>
  <c r="AD412" i="110" s="1"/>
  <c r="P411" i="110"/>
  <c r="AD411" i="110" s="1"/>
  <c r="AD410" i="110"/>
  <c r="P410" i="110"/>
  <c r="A410" i="110"/>
  <c r="A411" i="110" s="1"/>
  <c r="A412" i="110" s="1"/>
  <c r="A413" i="110" s="1"/>
  <c r="A414" i="110" s="1"/>
  <c r="A415" i="110" s="1"/>
  <c r="A416" i="110" s="1"/>
  <c r="A417" i="110" s="1"/>
  <c r="A418" i="110" s="1"/>
  <c r="A419" i="110" s="1"/>
  <c r="A407" i="110" s="1"/>
  <c r="P409" i="110"/>
  <c r="AD409" i="110" s="1"/>
  <c r="A409" i="110"/>
  <c r="P408" i="110"/>
  <c r="AD408" i="110" s="1"/>
  <c r="AC407" i="110"/>
  <c r="Z407" i="110"/>
  <c r="X407" i="110"/>
  <c r="W407" i="110"/>
  <c r="V407" i="110"/>
  <c r="U407" i="110"/>
  <c r="T407" i="110"/>
  <c r="O407" i="110"/>
  <c r="P406" i="110"/>
  <c r="P405" i="110"/>
  <c r="AD405" i="110" s="1"/>
  <c r="P404" i="110"/>
  <c r="AD404" i="110" s="1"/>
  <c r="P403" i="110"/>
  <c r="AD403" i="110" s="1"/>
  <c r="AC402" i="110"/>
  <c r="AB402" i="110"/>
  <c r="Z402" i="110"/>
  <c r="P402" i="110"/>
  <c r="N401" i="110"/>
  <c r="P401" i="110" s="1"/>
  <c r="AD401" i="110" s="1"/>
  <c r="P400" i="110"/>
  <c r="AD400" i="110" s="1"/>
  <c r="P399" i="110"/>
  <c r="AD399" i="110" s="1"/>
  <c r="P398" i="110"/>
  <c r="AD398" i="110" s="1"/>
  <c r="P397" i="110"/>
  <c r="AD397" i="110" s="1"/>
  <c r="P396" i="110"/>
  <c r="AD396" i="110" s="1"/>
  <c r="P395" i="110"/>
  <c r="AD395" i="110" s="1"/>
  <c r="P394" i="110"/>
  <c r="AD394" i="110" s="1"/>
  <c r="P393" i="110"/>
  <c r="AD393" i="110" s="1"/>
  <c r="P392" i="110"/>
  <c r="AD392" i="110" s="1"/>
  <c r="P391" i="110"/>
  <c r="AD391" i="110" s="1"/>
  <c r="P390" i="110"/>
  <c r="AD390" i="110" s="1"/>
  <c r="P389" i="110"/>
  <c r="AD389" i="110" s="1"/>
  <c r="P388" i="110"/>
  <c r="AD388" i="110" s="1"/>
  <c r="P387" i="110"/>
  <c r="AD387" i="110" s="1"/>
  <c r="P386" i="110"/>
  <c r="AD386" i="110" s="1"/>
  <c r="P385" i="110"/>
  <c r="AD385" i="110" s="1"/>
  <c r="P384" i="110"/>
  <c r="AD384" i="110" s="1"/>
  <c r="P383" i="110"/>
  <c r="AD383" i="110" s="1"/>
  <c r="P382" i="110"/>
  <c r="AD382" i="110" s="1"/>
  <c r="P381" i="110"/>
  <c r="AD381" i="110" s="1"/>
  <c r="P380" i="110"/>
  <c r="AD380" i="110" s="1"/>
  <c r="P379" i="110"/>
  <c r="AD379" i="110" s="1"/>
  <c r="P378" i="110"/>
  <c r="AD378" i="110" s="1"/>
  <c r="P377" i="110"/>
  <c r="AD377" i="110" s="1"/>
  <c r="P376" i="110"/>
  <c r="AD376" i="110" s="1"/>
  <c r="P375" i="110"/>
  <c r="AD375" i="110" s="1"/>
  <c r="P374" i="110"/>
  <c r="AD374" i="110" s="1"/>
  <c r="AC373" i="110"/>
  <c r="Z373" i="110"/>
  <c r="P373" i="110"/>
  <c r="P372" i="110"/>
  <c r="AD372" i="110" s="1"/>
  <c r="P371" i="110"/>
  <c r="AD371" i="110" s="1"/>
  <c r="P370" i="110"/>
  <c r="AD370" i="110" s="1"/>
  <c r="P369" i="110"/>
  <c r="AD369" i="110" s="1"/>
  <c r="P368" i="110"/>
  <c r="AD368" i="110" s="1"/>
  <c r="P367" i="110"/>
  <c r="AD367" i="110" s="1"/>
  <c r="AC366" i="110"/>
  <c r="P366" i="110"/>
  <c r="AC365" i="110"/>
  <c r="Z365" i="110"/>
  <c r="N365" i="110"/>
  <c r="P365" i="110" s="1"/>
  <c r="AC364" i="110"/>
  <c r="Z364" i="110"/>
  <c r="N364" i="110"/>
  <c r="P364" i="110" s="1"/>
  <c r="AC363" i="110"/>
  <c r="Z363" i="110"/>
  <c r="P363" i="110"/>
  <c r="AC362" i="110"/>
  <c r="Z362" i="110"/>
  <c r="P362" i="110"/>
  <c r="X361" i="110"/>
  <c r="X327" i="110" s="1"/>
  <c r="R361" i="110"/>
  <c r="P361" i="110"/>
  <c r="P360" i="110"/>
  <c r="AD360" i="110" s="1"/>
  <c r="P359" i="110"/>
  <c r="AD359" i="110" s="1"/>
  <c r="P358" i="110"/>
  <c r="AD358" i="110" s="1"/>
  <c r="P357" i="110"/>
  <c r="AD357" i="110" s="1"/>
  <c r="P356" i="110"/>
  <c r="AD356" i="110" s="1"/>
  <c r="P355" i="110"/>
  <c r="AD355" i="110" s="1"/>
  <c r="N354" i="110"/>
  <c r="P354" i="110" s="1"/>
  <c r="AD354" i="110" s="1"/>
  <c r="P353" i="110"/>
  <c r="AD353" i="110" s="1"/>
  <c r="P352" i="110"/>
  <c r="AD352" i="110" s="1"/>
  <c r="P351" i="110"/>
  <c r="AD351" i="110" s="1"/>
  <c r="N350" i="110"/>
  <c r="P350" i="110" s="1"/>
  <c r="AD350" i="110" s="1"/>
  <c r="P349" i="110"/>
  <c r="AD349" i="110" s="1"/>
  <c r="P348" i="110"/>
  <c r="AD348" i="110" s="1"/>
  <c r="P347" i="110"/>
  <c r="AD347" i="110" s="1"/>
  <c r="P346" i="110"/>
  <c r="AD346" i="110" s="1"/>
  <c r="P345" i="110"/>
  <c r="AD345" i="110" s="1"/>
  <c r="P344" i="110"/>
  <c r="AD344" i="110" s="1"/>
  <c r="P343" i="110"/>
  <c r="AD343" i="110" s="1"/>
  <c r="P342" i="110"/>
  <c r="AD342" i="110" s="1"/>
  <c r="P341" i="110"/>
  <c r="AD341" i="110" s="1"/>
  <c r="P340" i="110"/>
  <c r="AD340" i="110" s="1"/>
  <c r="P339" i="110"/>
  <c r="AD339" i="110" s="1"/>
  <c r="P338" i="110"/>
  <c r="AD338" i="110" s="1"/>
  <c r="AC337" i="110"/>
  <c r="W337" i="110"/>
  <c r="AB337" i="110" s="1"/>
  <c r="P337" i="110"/>
  <c r="P336" i="110"/>
  <c r="AD336" i="110" s="1"/>
  <c r="P335" i="110"/>
  <c r="AD335" i="110" s="1"/>
  <c r="P334" i="110"/>
  <c r="AD334" i="110" s="1"/>
  <c r="P333" i="110"/>
  <c r="P332" i="110"/>
  <c r="AD332" i="110" s="1"/>
  <c r="P331" i="110"/>
  <c r="AD331" i="110" s="1"/>
  <c r="AB330" i="110"/>
  <c r="Z330" i="110"/>
  <c r="P330" i="110"/>
  <c r="P329" i="110"/>
  <c r="AD329" i="110" s="1"/>
  <c r="A329" i="110"/>
  <c r="A330" i="110" s="1"/>
  <c r="A331" i="110" s="1"/>
  <c r="A332" i="110" s="1"/>
  <c r="A333" i="110" s="1"/>
  <c r="A334" i="110" s="1"/>
  <c r="A335" i="110" s="1"/>
  <c r="A336" i="110" s="1"/>
  <c r="A337" i="110" s="1"/>
  <c r="A338" i="110" s="1"/>
  <c r="A339" i="110" s="1"/>
  <c r="A340" i="110" s="1"/>
  <c r="A341" i="110" s="1"/>
  <c r="A342" i="110" s="1"/>
  <c r="A343" i="110" s="1"/>
  <c r="A344" i="110" s="1"/>
  <c r="A345" i="110" s="1"/>
  <c r="A346" i="110" s="1"/>
  <c r="A347" i="110" s="1"/>
  <c r="A348" i="110" s="1"/>
  <c r="A349" i="110" s="1"/>
  <c r="A350" i="110" s="1"/>
  <c r="A351" i="110" s="1"/>
  <c r="A352" i="110" s="1"/>
  <c r="A353" i="110" s="1"/>
  <c r="A354" i="110" s="1"/>
  <c r="A355" i="110" s="1"/>
  <c r="A356" i="110" s="1"/>
  <c r="A357" i="110" s="1"/>
  <c r="A358" i="110" s="1"/>
  <c r="A359" i="110" s="1"/>
  <c r="A360" i="110" s="1"/>
  <c r="A361" i="110" s="1"/>
  <c r="A362" i="110" s="1"/>
  <c r="A363" i="110" s="1"/>
  <c r="A364" i="110" s="1"/>
  <c r="A365" i="110" s="1"/>
  <c r="A366" i="110" s="1"/>
  <c r="A367" i="110" s="1"/>
  <c r="A368" i="110" s="1"/>
  <c r="A369" i="110" s="1"/>
  <c r="A370" i="110" s="1"/>
  <c r="A371" i="110" s="1"/>
  <c r="A372" i="110" s="1"/>
  <c r="A373" i="110" s="1"/>
  <c r="A374" i="110" s="1"/>
  <c r="A375" i="110" s="1"/>
  <c r="A376" i="110" s="1"/>
  <c r="A377" i="110" s="1"/>
  <c r="A378" i="110" s="1"/>
  <c r="A379" i="110" s="1"/>
  <c r="A380" i="110" s="1"/>
  <c r="A381" i="110" s="1"/>
  <c r="A382" i="110" s="1"/>
  <c r="A383" i="110" s="1"/>
  <c r="A384" i="110" s="1"/>
  <c r="A385" i="110" s="1"/>
  <c r="A386" i="110" s="1"/>
  <c r="A387" i="110" s="1"/>
  <c r="A388" i="110" s="1"/>
  <c r="A389" i="110" s="1"/>
  <c r="A390" i="110" s="1"/>
  <c r="A391" i="110" s="1"/>
  <c r="A392" i="110" s="1"/>
  <c r="A393" i="110" s="1"/>
  <c r="A394" i="110" s="1"/>
  <c r="A395" i="110" s="1"/>
  <c r="A396" i="110" s="1"/>
  <c r="A397" i="110" s="1"/>
  <c r="A398" i="110" s="1"/>
  <c r="A399" i="110" s="1"/>
  <c r="A400" i="110" s="1"/>
  <c r="A401" i="110" s="1"/>
  <c r="A402" i="110" s="1"/>
  <c r="A403" i="110" s="1"/>
  <c r="A404" i="110" s="1"/>
  <c r="A405" i="110" s="1"/>
  <c r="A327" i="110" s="1"/>
  <c r="P328" i="110"/>
  <c r="AD328" i="110" s="1"/>
  <c r="AA327" i="110"/>
  <c r="Y327" i="110"/>
  <c r="V327" i="110"/>
  <c r="U327" i="110"/>
  <c r="T327" i="110"/>
  <c r="O327" i="110"/>
  <c r="P325" i="110"/>
  <c r="AD325" i="110" s="1"/>
  <c r="AB324" i="110"/>
  <c r="P324" i="110"/>
  <c r="AD324" i="110" s="1"/>
  <c r="P323" i="110"/>
  <c r="AD323" i="110" s="1"/>
  <c r="P322" i="110"/>
  <c r="AD322" i="110" s="1"/>
  <c r="P321" i="110"/>
  <c r="AD321" i="110" s="1"/>
  <c r="P320" i="110"/>
  <c r="AD320" i="110" s="1"/>
  <c r="P319" i="110"/>
  <c r="AD319" i="110" s="1"/>
  <c r="P318" i="110"/>
  <c r="AD318" i="110" s="1"/>
  <c r="P317" i="110"/>
  <c r="AD317" i="110" s="1"/>
  <c r="P316" i="110"/>
  <c r="AD316" i="110" s="1"/>
  <c r="P315" i="110"/>
  <c r="AD315" i="110" s="1"/>
  <c r="P314" i="110"/>
  <c r="AD314" i="110" s="1"/>
  <c r="P313" i="110"/>
  <c r="AD313" i="110" s="1"/>
  <c r="AB312" i="110"/>
  <c r="X312" i="110"/>
  <c r="P312" i="110"/>
  <c r="P311" i="110"/>
  <c r="AD311" i="110" s="1"/>
  <c r="P310" i="110"/>
  <c r="AD310" i="110" s="1"/>
  <c r="P309" i="110"/>
  <c r="AD309" i="110" s="1"/>
  <c r="P308" i="110"/>
  <c r="AD308" i="110" s="1"/>
  <c r="P307" i="110"/>
  <c r="AD307" i="110" s="1"/>
  <c r="P306" i="110"/>
  <c r="AD306" i="110" s="1"/>
  <c r="P305" i="110"/>
  <c r="AD305" i="110" s="1"/>
  <c r="P304" i="110"/>
  <c r="AD304" i="110" s="1"/>
  <c r="P303" i="110"/>
  <c r="AD303" i="110" s="1"/>
  <c r="P302" i="110"/>
  <c r="AD302" i="110" s="1"/>
  <c r="P301" i="110"/>
  <c r="AD301" i="110" s="1"/>
  <c r="P300" i="110"/>
  <c r="AD300" i="110" s="1"/>
  <c r="P299" i="110"/>
  <c r="AD299" i="110" s="1"/>
  <c r="P298" i="110"/>
  <c r="AD298" i="110" s="1"/>
  <c r="P297" i="110"/>
  <c r="AD297" i="110" s="1"/>
  <c r="P296" i="110"/>
  <c r="AD296" i="110" s="1"/>
  <c r="P295" i="110"/>
  <c r="AD295" i="110" s="1"/>
  <c r="P294" i="110"/>
  <c r="AD294" i="110" s="1"/>
  <c r="P293" i="110"/>
  <c r="AD293" i="110" s="1"/>
  <c r="P292" i="110"/>
  <c r="AD292" i="110" s="1"/>
  <c r="P291" i="110"/>
  <c r="AD291" i="110" s="1"/>
  <c r="AC290" i="110"/>
  <c r="AB290" i="110"/>
  <c r="Z290" i="110"/>
  <c r="X290" i="110"/>
  <c r="P290" i="110"/>
  <c r="P289" i="110"/>
  <c r="AD289" i="110" s="1"/>
  <c r="P288" i="110"/>
  <c r="AD288" i="110" s="1"/>
  <c r="P287" i="110"/>
  <c r="AD287" i="110" s="1"/>
  <c r="P286" i="110"/>
  <c r="AD286" i="110" s="1"/>
  <c r="P285" i="110"/>
  <c r="AD285" i="110" s="1"/>
  <c r="P284" i="110"/>
  <c r="AD284" i="110" s="1"/>
  <c r="AC283" i="110"/>
  <c r="AB283" i="110"/>
  <c r="Z283" i="110"/>
  <c r="X283" i="110"/>
  <c r="P283" i="110"/>
  <c r="P282" i="110"/>
  <c r="AD282" i="110" s="1"/>
  <c r="P281" i="110"/>
  <c r="AD281" i="110" s="1"/>
  <c r="P280" i="110"/>
  <c r="AD280" i="110" s="1"/>
  <c r="P279" i="110"/>
  <c r="AD279" i="110" s="1"/>
  <c r="P278" i="110"/>
  <c r="AD278" i="110" s="1"/>
  <c r="P277" i="110"/>
  <c r="AD277" i="110" s="1"/>
  <c r="P276" i="110"/>
  <c r="AD276" i="110" s="1"/>
  <c r="P275" i="110"/>
  <c r="AD275" i="110" s="1"/>
  <c r="P274" i="110"/>
  <c r="AD274" i="110" s="1"/>
  <c r="P273" i="110"/>
  <c r="AD273" i="110" s="1"/>
  <c r="P272" i="110"/>
  <c r="AD272" i="110" s="1"/>
  <c r="P271" i="110"/>
  <c r="AD271" i="110" s="1"/>
  <c r="Z270" i="110"/>
  <c r="X270" i="110"/>
  <c r="P270" i="110"/>
  <c r="P269" i="110"/>
  <c r="AD269" i="110" s="1"/>
  <c r="P268" i="110"/>
  <c r="AD268" i="110" s="1"/>
  <c r="P267" i="110"/>
  <c r="AD267" i="110" s="1"/>
  <c r="P266" i="110"/>
  <c r="AD266" i="110" s="1"/>
  <c r="P265" i="110"/>
  <c r="AD265" i="110" s="1"/>
  <c r="P264" i="110"/>
  <c r="AD264" i="110" s="1"/>
  <c r="P263" i="110"/>
  <c r="AD263" i="110" s="1"/>
  <c r="P262" i="110"/>
  <c r="AD262" i="110" s="1"/>
  <c r="P261" i="110"/>
  <c r="AD261" i="110" s="1"/>
  <c r="A261" i="110"/>
  <c r="A262" i="110" s="1"/>
  <c r="A263" i="110" s="1"/>
  <c r="A264" i="110" s="1"/>
  <c r="A265" i="110" s="1"/>
  <c r="A266" i="110" s="1"/>
  <c r="A267" i="110" s="1"/>
  <c r="A268" i="110" s="1"/>
  <c r="A269" i="110" s="1"/>
  <c r="A270" i="110" s="1"/>
  <c r="A271" i="110" s="1"/>
  <c r="A272" i="110" s="1"/>
  <c r="A273" i="110" s="1"/>
  <c r="A274" i="110" s="1"/>
  <c r="A275" i="110" s="1"/>
  <c r="A276" i="110" s="1"/>
  <c r="A277" i="110" s="1"/>
  <c r="A278" i="110" s="1"/>
  <c r="A279" i="110" s="1"/>
  <c r="A280" i="110" s="1"/>
  <c r="A281" i="110" s="1"/>
  <c r="A282" i="110" s="1"/>
  <c r="A283" i="110" s="1"/>
  <c r="A284" i="110" s="1"/>
  <c r="A285" i="110" s="1"/>
  <c r="A286" i="110" s="1"/>
  <c r="A287" i="110" s="1"/>
  <c r="A288" i="110" s="1"/>
  <c r="A289" i="110" s="1"/>
  <c r="A290" i="110" s="1"/>
  <c r="A291" i="110" s="1"/>
  <c r="A292" i="110" s="1"/>
  <c r="A293" i="110" s="1"/>
  <c r="A294" i="110" s="1"/>
  <c r="A295" i="110" s="1"/>
  <c r="A296" i="110" s="1"/>
  <c r="A297" i="110" s="1"/>
  <c r="A298" i="110" s="1"/>
  <c r="A299" i="110" s="1"/>
  <c r="A300" i="110" s="1"/>
  <c r="A301" i="110" s="1"/>
  <c r="A302" i="110" s="1"/>
  <c r="A303" i="110" s="1"/>
  <c r="A304" i="110" s="1"/>
  <c r="A305" i="110" s="1"/>
  <c r="A306" i="110" s="1"/>
  <c r="A307" i="110" s="1"/>
  <c r="A308" i="110" s="1"/>
  <c r="A309" i="110" s="1"/>
  <c r="A310" i="110" s="1"/>
  <c r="A311" i="110" s="1"/>
  <c r="A312" i="110" s="1"/>
  <c r="A313" i="110" s="1"/>
  <c r="A314" i="110" s="1"/>
  <c r="A315" i="110" s="1"/>
  <c r="A316" i="110" s="1"/>
  <c r="A317" i="110" s="1"/>
  <c r="A318" i="110" s="1"/>
  <c r="A319" i="110" s="1"/>
  <c r="A320" i="110" s="1"/>
  <c r="A321" i="110" s="1"/>
  <c r="A322" i="110" s="1"/>
  <c r="A323" i="110" s="1"/>
  <c r="A324" i="110" s="1"/>
  <c r="A325" i="110" s="1"/>
  <c r="A259" i="110" s="1"/>
  <c r="P260" i="110"/>
  <c r="AD260" i="110" s="1"/>
  <c r="AA259" i="110"/>
  <c r="Y259" i="110"/>
  <c r="W259" i="110"/>
  <c r="V259" i="110"/>
  <c r="U259" i="110"/>
  <c r="T259" i="110"/>
  <c r="S259" i="110"/>
  <c r="Q259" i="110"/>
  <c r="O259" i="110"/>
  <c r="N259" i="110"/>
  <c r="P258" i="110"/>
  <c r="AD258" i="110" s="1"/>
  <c r="P257" i="110"/>
  <c r="AD257" i="110" s="1"/>
  <c r="P256" i="110"/>
  <c r="AD256" i="110" s="1"/>
  <c r="P255" i="110"/>
  <c r="AD255" i="110" s="1"/>
  <c r="AC254" i="110"/>
  <c r="AB254" i="110"/>
  <c r="X254" i="110"/>
  <c r="P254" i="110"/>
  <c r="AB253" i="110"/>
  <c r="P253" i="110"/>
  <c r="AD253" i="110" s="1"/>
  <c r="AB252" i="110"/>
  <c r="X252" i="110"/>
  <c r="P252" i="110"/>
  <c r="P251" i="110"/>
  <c r="AD251" i="110" s="1"/>
  <c r="P250" i="110"/>
  <c r="AD250" i="110" s="1"/>
  <c r="P249" i="110"/>
  <c r="AD249" i="110" s="1"/>
  <c r="P248" i="110"/>
  <c r="AD248" i="110" s="1"/>
  <c r="P247" i="110"/>
  <c r="AD247" i="110" s="1"/>
  <c r="P246" i="110"/>
  <c r="AD246" i="110" s="1"/>
  <c r="P245" i="110"/>
  <c r="AD245" i="110" s="1"/>
  <c r="P244" i="110"/>
  <c r="AD244" i="110" s="1"/>
  <c r="P243" i="110"/>
  <c r="AD243" i="110" s="1"/>
  <c r="P242" i="110"/>
  <c r="AD242" i="110" s="1"/>
  <c r="P241" i="110"/>
  <c r="AD241" i="110" s="1"/>
  <c r="P240" i="110"/>
  <c r="AD240" i="110" s="1"/>
  <c r="P239" i="110"/>
  <c r="AD239" i="110" s="1"/>
  <c r="N238" i="110"/>
  <c r="P238" i="110" s="1"/>
  <c r="AD238" i="110" s="1"/>
  <c r="P237" i="110"/>
  <c r="AD237" i="110" s="1"/>
  <c r="P236" i="110"/>
  <c r="AD236" i="110" s="1"/>
  <c r="P235" i="110"/>
  <c r="AD235" i="110" s="1"/>
  <c r="P234" i="110"/>
  <c r="AD234" i="110" s="1"/>
  <c r="P233" i="110"/>
  <c r="AD233" i="110" s="1"/>
  <c r="P232" i="110"/>
  <c r="AD232" i="110" s="1"/>
  <c r="P231" i="110"/>
  <c r="AD231" i="110" s="1"/>
  <c r="P230" i="110"/>
  <c r="AD230" i="110" s="1"/>
  <c r="P229" i="110"/>
  <c r="AD229" i="110" s="1"/>
  <c r="N228" i="110"/>
  <c r="P228" i="110" s="1"/>
  <c r="AD228" i="110" s="1"/>
  <c r="P227" i="110"/>
  <c r="AD227" i="110" s="1"/>
  <c r="N226" i="110"/>
  <c r="P226" i="110" s="1"/>
  <c r="AD226" i="110" s="1"/>
  <c r="P225" i="110"/>
  <c r="AD225" i="110" s="1"/>
  <c r="P224" i="110"/>
  <c r="AD224" i="110" s="1"/>
  <c r="P223" i="110"/>
  <c r="AD223" i="110" s="1"/>
  <c r="P222" i="110"/>
  <c r="AD222" i="110" s="1"/>
  <c r="P221" i="110"/>
  <c r="AD221" i="110" s="1"/>
  <c r="P220" i="110"/>
  <c r="AD220" i="110" s="1"/>
  <c r="P219" i="110"/>
  <c r="AD219" i="110" s="1"/>
  <c r="P218" i="110"/>
  <c r="AD218" i="110" s="1"/>
  <c r="P217" i="110"/>
  <c r="AD217" i="110" s="1"/>
  <c r="P216" i="110"/>
  <c r="AD216" i="110" s="1"/>
  <c r="P215" i="110"/>
  <c r="AD215" i="110" s="1"/>
  <c r="P214" i="110"/>
  <c r="AD214" i="110" s="1"/>
  <c r="P213" i="110"/>
  <c r="AD213" i="110" s="1"/>
  <c r="P212" i="110"/>
  <c r="AD212" i="110" s="1"/>
  <c r="P211" i="110"/>
  <c r="AD211" i="110" s="1"/>
  <c r="P210" i="110"/>
  <c r="AD210" i="110" s="1"/>
  <c r="P209" i="110"/>
  <c r="AD209" i="110" s="1"/>
  <c r="P208" i="110"/>
  <c r="AD208" i="110" s="1"/>
  <c r="P207" i="110"/>
  <c r="AD207" i="110" s="1"/>
  <c r="P206" i="110"/>
  <c r="AD206" i="110" s="1"/>
  <c r="P205" i="110"/>
  <c r="AD205" i="110" s="1"/>
  <c r="P204" i="110"/>
  <c r="AD204" i="110" s="1"/>
  <c r="P203" i="110"/>
  <c r="AD203" i="110" s="1"/>
  <c r="P202" i="110"/>
  <c r="AD202" i="110" s="1"/>
  <c r="P201" i="110"/>
  <c r="AD201" i="110" s="1"/>
  <c r="P200" i="110"/>
  <c r="AD200" i="110" s="1"/>
  <c r="P199" i="110"/>
  <c r="AD199" i="110" s="1"/>
  <c r="P198" i="110"/>
  <c r="AD198" i="110" s="1"/>
  <c r="P197" i="110"/>
  <c r="AD197" i="110" s="1"/>
  <c r="P196" i="110"/>
  <c r="AD196" i="110" s="1"/>
  <c r="N195" i="110"/>
  <c r="N189" i="110" s="1"/>
  <c r="P194" i="110"/>
  <c r="AD194" i="110" s="1"/>
  <c r="AB193" i="110"/>
  <c r="X193" i="110"/>
  <c r="P193" i="110"/>
  <c r="AD193" i="110" s="1"/>
  <c r="P192" i="110"/>
  <c r="AD192" i="110" s="1"/>
  <c r="P191" i="110"/>
  <c r="AD191" i="110" s="1"/>
  <c r="A191" i="110"/>
  <c r="A192" i="110" s="1"/>
  <c r="A193" i="110" s="1"/>
  <c r="A194" i="110" s="1"/>
  <c r="A195" i="110" s="1"/>
  <c r="A196" i="110" s="1"/>
  <c r="A197" i="110" s="1"/>
  <c r="A198" i="110" s="1"/>
  <c r="A199" i="110" s="1"/>
  <c r="A200" i="110" s="1"/>
  <c r="A201" i="110" s="1"/>
  <c r="A202" i="110" s="1"/>
  <c r="A203" i="110" s="1"/>
  <c r="A204" i="110" s="1"/>
  <c r="A205" i="110" s="1"/>
  <c r="A206" i="110" s="1"/>
  <c r="A207" i="110" s="1"/>
  <c r="A208" i="110" s="1"/>
  <c r="A209" i="110" s="1"/>
  <c r="A210" i="110" s="1"/>
  <c r="A211" i="110" s="1"/>
  <c r="A212" i="110" s="1"/>
  <c r="A213" i="110" s="1"/>
  <c r="A214" i="110" s="1"/>
  <c r="A215" i="110" s="1"/>
  <c r="A216" i="110" s="1"/>
  <c r="A217" i="110" s="1"/>
  <c r="A218" i="110" s="1"/>
  <c r="A219" i="110" s="1"/>
  <c r="A220" i="110" s="1"/>
  <c r="A221" i="110" s="1"/>
  <c r="A222" i="110" s="1"/>
  <c r="A223" i="110" s="1"/>
  <c r="A224" i="110" s="1"/>
  <c r="A225" i="110" s="1"/>
  <c r="A226" i="110" s="1"/>
  <c r="A227" i="110" s="1"/>
  <c r="A228" i="110" s="1"/>
  <c r="A229" i="110" s="1"/>
  <c r="A230" i="110" s="1"/>
  <c r="A231" i="110" s="1"/>
  <c r="A232" i="110" s="1"/>
  <c r="A233" i="110" s="1"/>
  <c r="A234" i="110" s="1"/>
  <c r="A235" i="110" s="1"/>
  <c r="A236" i="110" s="1"/>
  <c r="A237" i="110" s="1"/>
  <c r="A238" i="110" s="1"/>
  <c r="A239" i="110" s="1"/>
  <c r="A240" i="110" s="1"/>
  <c r="A241" i="110" s="1"/>
  <c r="A242" i="110" s="1"/>
  <c r="A243" i="110" s="1"/>
  <c r="A244" i="110" s="1"/>
  <c r="A245" i="110" s="1"/>
  <c r="A246" i="110" s="1"/>
  <c r="A247" i="110" s="1"/>
  <c r="A248" i="110" s="1"/>
  <c r="A249" i="110" s="1"/>
  <c r="A250" i="110" s="1"/>
  <c r="A251" i="110" s="1"/>
  <c r="A252" i="110" s="1"/>
  <c r="A253" i="110" s="1"/>
  <c r="A254" i="110" s="1"/>
  <c r="A255" i="110" s="1"/>
  <c r="A256" i="110" s="1"/>
  <c r="A257" i="110" s="1"/>
  <c r="A189" i="110" s="1"/>
  <c r="P190" i="110"/>
  <c r="AD190" i="110" s="1"/>
  <c r="AC189" i="110"/>
  <c r="AA189" i="110"/>
  <c r="Z189" i="110"/>
  <c r="Y189" i="110"/>
  <c r="W189" i="110"/>
  <c r="V189" i="110"/>
  <c r="U189" i="110"/>
  <c r="T189" i="110"/>
  <c r="S189" i="110"/>
  <c r="Q189" i="110"/>
  <c r="O189" i="110"/>
  <c r="AD188" i="110"/>
  <c r="W186" i="110"/>
  <c r="P186" i="110"/>
  <c r="W185" i="110"/>
  <c r="P185" i="110"/>
  <c r="W184" i="110"/>
  <c r="P184" i="110"/>
  <c r="W183" i="110"/>
  <c r="P183" i="110"/>
  <c r="W182" i="110"/>
  <c r="P182" i="110"/>
  <c r="W181" i="110"/>
  <c r="P181" i="110"/>
  <c r="W180" i="110"/>
  <c r="P180" i="110"/>
  <c r="W179" i="110"/>
  <c r="P179" i="110"/>
  <c r="W178" i="110"/>
  <c r="P178" i="110"/>
  <c r="W177" i="110"/>
  <c r="P177" i="110"/>
  <c r="W176" i="110"/>
  <c r="P176" i="110"/>
  <c r="W175" i="110"/>
  <c r="P175" i="110"/>
  <c r="W174" i="110"/>
  <c r="P174" i="110"/>
  <c r="W173" i="110"/>
  <c r="P173" i="110"/>
  <c r="W172" i="110"/>
  <c r="P172" i="110"/>
  <c r="A172" i="110"/>
  <c r="A173" i="110" s="1"/>
  <c r="A174" i="110" s="1"/>
  <c r="A175" i="110" s="1"/>
  <c r="A176" i="110" s="1"/>
  <c r="A177" i="110" s="1"/>
  <c r="A178" i="110" s="1"/>
  <c r="A179" i="110" s="1"/>
  <c r="A180" i="110" s="1"/>
  <c r="A181" i="110" s="1"/>
  <c r="A182" i="110" s="1"/>
  <c r="A183" i="110" s="1"/>
  <c r="A184" i="110" s="1"/>
  <c r="A185" i="110" s="1"/>
  <c r="A186" i="110" s="1"/>
  <c r="W171" i="110"/>
  <c r="P171" i="110"/>
  <c r="AE170" i="110"/>
  <c r="AD170" i="110"/>
  <c r="AC170" i="110"/>
  <c r="AB170" i="110"/>
  <c r="AA170" i="110"/>
  <c r="Z170" i="110"/>
  <c r="Y170" i="110"/>
  <c r="X170" i="110"/>
  <c r="V170" i="110"/>
  <c r="U170" i="110"/>
  <c r="T170" i="110"/>
  <c r="S170" i="110"/>
  <c r="R170" i="110"/>
  <c r="Q170" i="110"/>
  <c r="O170" i="110"/>
  <c r="N170" i="110"/>
  <c r="W169" i="110"/>
  <c r="W168" i="110"/>
  <c r="W166" i="110"/>
  <c r="W165" i="110" s="1"/>
  <c r="W83" i="110" s="1"/>
  <c r="P166" i="110"/>
  <c r="P165" i="110" s="1"/>
  <c r="P83" i="110" s="1"/>
  <c r="V165" i="110"/>
  <c r="U165" i="110"/>
  <c r="T165" i="110"/>
  <c r="T83" i="110" s="1"/>
  <c r="S165" i="110"/>
  <c r="R165" i="110"/>
  <c r="Q165" i="110"/>
  <c r="O165" i="110"/>
  <c r="N165" i="110"/>
  <c r="N83" i="110" s="1"/>
  <c r="W164" i="110"/>
  <c r="P164" i="110"/>
  <c r="A164" i="110"/>
  <c r="A162" i="110" s="1"/>
  <c r="W163" i="110"/>
  <c r="P163" i="110"/>
  <c r="AE162" i="110"/>
  <c r="AD162" i="110"/>
  <c r="AD155" i="110" s="1"/>
  <c r="AC162" i="110"/>
  <c r="AC155" i="110" s="1"/>
  <c r="AB162" i="110"/>
  <c r="AB155" i="110" s="1"/>
  <c r="AA162" i="110"/>
  <c r="AA155" i="110" s="1"/>
  <c r="Z162" i="110"/>
  <c r="Z155" i="110" s="1"/>
  <c r="Y162" i="110"/>
  <c r="Y155" i="110" s="1"/>
  <c r="X162" i="110"/>
  <c r="X155" i="110" s="1"/>
  <c r="V162" i="110"/>
  <c r="U162" i="110"/>
  <c r="T162" i="110"/>
  <c r="S162" i="110"/>
  <c r="R162" i="110"/>
  <c r="Q162" i="110"/>
  <c r="O162" i="110"/>
  <c r="N162" i="110"/>
  <c r="AE155" i="110"/>
  <c r="W154" i="110"/>
  <c r="P154" i="110"/>
  <c r="W153" i="110"/>
  <c r="P153" i="110"/>
  <c r="V152" i="110"/>
  <c r="U152" i="110"/>
  <c r="T152" i="110"/>
  <c r="S152" i="110"/>
  <c r="R152" i="110"/>
  <c r="Q152" i="110"/>
  <c r="O152" i="110"/>
  <c r="N152" i="110"/>
  <c r="W148" i="110"/>
  <c r="W147" i="110" s="1"/>
  <c r="P148" i="110"/>
  <c r="P147" i="110" s="1"/>
  <c r="A148" i="110"/>
  <c r="A153" i="110" s="1"/>
  <c r="A154" i="110" s="1"/>
  <c r="V147" i="110"/>
  <c r="U147" i="110"/>
  <c r="T147" i="110"/>
  <c r="S147" i="110"/>
  <c r="R147" i="110"/>
  <c r="Q147" i="110"/>
  <c r="O147" i="110"/>
  <c r="N147" i="110"/>
  <c r="W146" i="110"/>
  <c r="W145" i="110" s="1"/>
  <c r="P146" i="110"/>
  <c r="P145" i="110" s="1"/>
  <c r="V145" i="110"/>
  <c r="U145" i="110"/>
  <c r="T145" i="110"/>
  <c r="S145" i="110"/>
  <c r="R145" i="110"/>
  <c r="Q145" i="110"/>
  <c r="O145" i="110"/>
  <c r="N145" i="110"/>
  <c r="A145" i="110"/>
  <c r="AE141" i="110"/>
  <c r="AD141" i="110"/>
  <c r="AC141" i="110"/>
  <c r="AB141" i="110"/>
  <c r="AA141" i="110"/>
  <c r="Z141" i="110"/>
  <c r="Y141" i="110"/>
  <c r="X141" i="110"/>
  <c r="W134" i="110"/>
  <c r="P134" i="110"/>
  <c r="A134" i="110"/>
  <c r="A132" i="110" s="1"/>
  <c r="W133" i="110"/>
  <c r="P133" i="110"/>
  <c r="V132" i="110"/>
  <c r="V129" i="110" s="1"/>
  <c r="U132" i="110"/>
  <c r="U129" i="110" s="1"/>
  <c r="T132" i="110"/>
  <c r="T129" i="110" s="1"/>
  <c r="S132" i="110"/>
  <c r="S129" i="110" s="1"/>
  <c r="R132" i="110"/>
  <c r="R129" i="110" s="1"/>
  <c r="Q132" i="110"/>
  <c r="Q129" i="110" s="1"/>
  <c r="O132" i="110"/>
  <c r="O129" i="110" s="1"/>
  <c r="N132" i="110"/>
  <c r="N129" i="110" s="1"/>
  <c r="AE129" i="110"/>
  <c r="AD129" i="110"/>
  <c r="AC129" i="110"/>
  <c r="AB129" i="110"/>
  <c r="AA129" i="110"/>
  <c r="Z129" i="110"/>
  <c r="Y129" i="110"/>
  <c r="X129" i="110"/>
  <c r="W128" i="110"/>
  <c r="W127" i="110" s="1"/>
  <c r="P128" i="110"/>
  <c r="P127" i="110" s="1"/>
  <c r="AE127" i="110"/>
  <c r="AD127" i="110"/>
  <c r="AC127" i="110"/>
  <c r="AB127" i="110"/>
  <c r="AA127" i="110"/>
  <c r="Z127" i="110"/>
  <c r="Y127" i="110"/>
  <c r="X127" i="110"/>
  <c r="V127" i="110"/>
  <c r="U127" i="110"/>
  <c r="T127" i="110"/>
  <c r="S127" i="110"/>
  <c r="R127" i="110"/>
  <c r="Q127" i="110"/>
  <c r="O127" i="110"/>
  <c r="O84" i="110" s="1"/>
  <c r="N127" i="110"/>
  <c r="W125" i="110"/>
  <c r="W124" i="110" s="1"/>
  <c r="P125" i="110"/>
  <c r="P124" i="110" s="1"/>
  <c r="V124" i="110"/>
  <c r="V82" i="110" s="1"/>
  <c r="U124" i="110"/>
  <c r="T124" i="110"/>
  <c r="T82" i="110" s="1"/>
  <c r="S124" i="110"/>
  <c r="S82" i="110" s="1"/>
  <c r="R124" i="110"/>
  <c r="R82" i="110" s="1"/>
  <c r="Q124" i="110"/>
  <c r="O124" i="110"/>
  <c r="N124" i="110"/>
  <c r="N82" i="110" s="1"/>
  <c r="W122" i="110"/>
  <c r="W121" i="110" s="1"/>
  <c r="P122" i="110"/>
  <c r="P121" i="110" s="1"/>
  <c r="AE121" i="110"/>
  <c r="AD121" i="110"/>
  <c r="AC121" i="110"/>
  <c r="AB121" i="110"/>
  <c r="AA121" i="110"/>
  <c r="Z121" i="110"/>
  <c r="Y121" i="110"/>
  <c r="X121" i="110"/>
  <c r="V121" i="110"/>
  <c r="U121" i="110"/>
  <c r="T121" i="110"/>
  <c r="S121" i="110"/>
  <c r="R121" i="110"/>
  <c r="Q121" i="110"/>
  <c r="O121" i="110"/>
  <c r="N121" i="110"/>
  <c r="W118" i="110"/>
  <c r="P118" i="110"/>
  <c r="A118" i="110"/>
  <c r="A116" i="110" s="1"/>
  <c r="W117" i="110"/>
  <c r="P117" i="110"/>
  <c r="P116" i="110" s="1"/>
  <c r="AE116" i="110"/>
  <c r="AD116" i="110"/>
  <c r="AC116" i="110"/>
  <c r="AB116" i="110"/>
  <c r="AA116" i="110"/>
  <c r="Z116" i="110"/>
  <c r="Y116" i="110"/>
  <c r="X116" i="110"/>
  <c r="V116" i="110"/>
  <c r="U116" i="110"/>
  <c r="T116" i="110"/>
  <c r="S116" i="110"/>
  <c r="R116" i="110"/>
  <c r="Q116" i="110"/>
  <c r="O116" i="110"/>
  <c r="N116" i="110"/>
  <c r="O114" i="110"/>
  <c r="W113" i="110"/>
  <c r="W112" i="110" s="1"/>
  <c r="P113" i="110"/>
  <c r="P112" i="110" s="1"/>
  <c r="V112" i="110"/>
  <c r="U112" i="110"/>
  <c r="U84" i="110" s="1"/>
  <c r="T112" i="110"/>
  <c r="S112" i="110"/>
  <c r="R112" i="110"/>
  <c r="Q112" i="110"/>
  <c r="Q84" i="110" s="1"/>
  <c r="O112" i="110"/>
  <c r="N112" i="110"/>
  <c r="W109" i="110"/>
  <c r="W108" i="110" s="1"/>
  <c r="W81" i="110" s="1"/>
  <c r="P109" i="110"/>
  <c r="P108" i="110" s="1"/>
  <c r="P81" i="110" s="1"/>
  <c r="V108" i="110"/>
  <c r="V81" i="110" s="1"/>
  <c r="U108" i="110"/>
  <c r="U81" i="110" s="1"/>
  <c r="T108" i="110"/>
  <c r="T81" i="110" s="1"/>
  <c r="S108" i="110"/>
  <c r="S81" i="110" s="1"/>
  <c r="R108" i="110"/>
  <c r="Q108" i="110"/>
  <c r="Q81" i="110" s="1"/>
  <c r="O108" i="110"/>
  <c r="O81" i="110" s="1"/>
  <c r="N108" i="110"/>
  <c r="N81" i="110" s="1"/>
  <c r="W107" i="110"/>
  <c r="P107" i="110"/>
  <c r="W106" i="110"/>
  <c r="P106" i="110"/>
  <c r="W105" i="110"/>
  <c r="P105" i="110"/>
  <c r="W104" i="110"/>
  <c r="P104" i="110"/>
  <c r="W103" i="110"/>
  <c r="P103" i="110"/>
  <c r="W102" i="110"/>
  <c r="P102" i="110"/>
  <c r="W101" i="110"/>
  <c r="P101" i="110"/>
  <c r="W100" i="110"/>
  <c r="P100" i="110"/>
  <c r="AE99" i="110"/>
  <c r="AD99" i="110"/>
  <c r="AC99" i="110"/>
  <c r="AB99" i="110"/>
  <c r="AA99" i="110"/>
  <c r="Z99" i="110"/>
  <c r="Y99" i="110"/>
  <c r="X99" i="110"/>
  <c r="V99" i="110"/>
  <c r="U99" i="110"/>
  <c r="T99" i="110"/>
  <c r="S99" i="110"/>
  <c r="S80" i="110" s="1"/>
  <c r="R99" i="110"/>
  <c r="Q99" i="110"/>
  <c r="O99" i="110"/>
  <c r="N99" i="110"/>
  <c r="W98" i="110"/>
  <c r="P98" i="110"/>
  <c r="W97" i="110"/>
  <c r="P97" i="110"/>
  <c r="V96" i="110"/>
  <c r="V79" i="110" s="1"/>
  <c r="U96" i="110"/>
  <c r="T96" i="110"/>
  <c r="S96" i="110"/>
  <c r="S79" i="110" s="1"/>
  <c r="R96" i="110"/>
  <c r="R79" i="110" s="1"/>
  <c r="Q96" i="110"/>
  <c r="O96" i="110"/>
  <c r="O79" i="110" s="1"/>
  <c r="N96" i="110"/>
  <c r="N79" i="110" s="1"/>
  <c r="W95" i="110"/>
  <c r="P95" i="110"/>
  <c r="W94" i="110"/>
  <c r="P94" i="110"/>
  <c r="W93" i="110"/>
  <c r="P93" i="110"/>
  <c r="W92" i="110"/>
  <c r="P92" i="110"/>
  <c r="W91" i="110"/>
  <c r="P91" i="110"/>
  <c r="AE90" i="110"/>
  <c r="AD90" i="110"/>
  <c r="AC90" i="110"/>
  <c r="AB90" i="110"/>
  <c r="AA90" i="110"/>
  <c r="Z90" i="110"/>
  <c r="Y90" i="110"/>
  <c r="X90" i="110"/>
  <c r="V90" i="110"/>
  <c r="U90" i="110"/>
  <c r="U78" i="110" s="1"/>
  <c r="T90" i="110"/>
  <c r="T78" i="110" s="1"/>
  <c r="S90" i="110"/>
  <c r="R90" i="110"/>
  <c r="Q90" i="110"/>
  <c r="Q78" i="110" s="1"/>
  <c r="O90" i="110"/>
  <c r="O78" i="110" s="1"/>
  <c r="N90" i="110"/>
  <c r="N78" i="110" s="1"/>
  <c r="W89" i="110"/>
  <c r="P89" i="110"/>
  <c r="A89" i="110"/>
  <c r="A91" i="110" s="1"/>
  <c r="A92" i="110" s="1"/>
  <c r="A93" i="110" s="1"/>
  <c r="A94" i="110" s="1"/>
  <c r="A95" i="110" s="1"/>
  <c r="W88" i="110"/>
  <c r="P88" i="110"/>
  <c r="V87" i="110"/>
  <c r="V77" i="110" s="1"/>
  <c r="U87" i="110"/>
  <c r="T87" i="110"/>
  <c r="S87" i="110"/>
  <c r="R87" i="110"/>
  <c r="R77" i="110" s="1"/>
  <c r="Q87" i="110"/>
  <c r="O87" i="110"/>
  <c r="N87" i="110"/>
  <c r="N77" i="110" s="1"/>
  <c r="V84" i="110"/>
  <c r="V83" i="110"/>
  <c r="U83" i="110"/>
  <c r="R83" i="110"/>
  <c r="Q83" i="110"/>
  <c r="O83" i="110"/>
  <c r="R81" i="110"/>
  <c r="T79" i="110"/>
  <c r="W76" i="110"/>
  <c r="V76" i="110"/>
  <c r="U76" i="110"/>
  <c r="T76" i="110"/>
  <c r="S76" i="110"/>
  <c r="R76" i="110"/>
  <c r="Q76" i="110"/>
  <c r="P76" i="110"/>
  <c r="O76" i="110"/>
  <c r="N76" i="110"/>
  <c r="A76" i="110"/>
  <c r="W67" i="110"/>
  <c r="P67" i="110"/>
  <c r="W66" i="110"/>
  <c r="P66" i="110"/>
  <c r="P65" i="110" s="1"/>
  <c r="A66" i="110"/>
  <c r="A65" i="110" s="1"/>
  <c r="V65" i="110"/>
  <c r="U65" i="110"/>
  <c r="T65" i="110"/>
  <c r="R65" i="110"/>
  <c r="Q65" i="110"/>
  <c r="O65" i="110"/>
  <c r="N65" i="110"/>
  <c r="W64" i="110"/>
  <c r="AB64" i="110" s="1"/>
  <c r="P64" i="110"/>
  <c r="A64" i="110"/>
  <c r="AC63" i="110"/>
  <c r="W63" i="110"/>
  <c r="AB63" i="110" s="1"/>
  <c r="P63" i="110"/>
  <c r="A63" i="110"/>
  <c r="AC62" i="110"/>
  <c r="W62" i="110"/>
  <c r="AB62" i="110" s="1"/>
  <c r="P62" i="110"/>
  <c r="A62" i="110"/>
  <c r="W61" i="110"/>
  <c r="P61" i="110"/>
  <c r="A61" i="110"/>
  <c r="W60" i="110"/>
  <c r="AB60" i="110" s="1"/>
  <c r="O60" i="110"/>
  <c r="P60" i="110" s="1"/>
  <c r="W59" i="110"/>
  <c r="AB59" i="110" s="1"/>
  <c r="P59" i="110"/>
  <c r="W58" i="110"/>
  <c r="P58" i="110"/>
  <c r="AA58" i="110" s="1"/>
  <c r="W57" i="110"/>
  <c r="P57" i="110"/>
  <c r="AA57" i="110" s="1"/>
  <c r="W56" i="110"/>
  <c r="P56" i="110"/>
  <c r="AA56" i="110" s="1"/>
  <c r="W55" i="110"/>
  <c r="P55" i="110"/>
  <c r="AA55" i="110" s="1"/>
  <c r="W54" i="110"/>
  <c r="P54" i="110"/>
  <c r="A54" i="110"/>
  <c r="A55" i="110" s="1"/>
  <c r="A56" i="110" s="1"/>
  <c r="A57" i="110" s="1"/>
  <c r="A58" i="110" s="1"/>
  <c r="A59" i="110" s="1"/>
  <c r="A60" i="110" s="1"/>
  <c r="W53" i="110"/>
  <c r="AB53" i="110" s="1"/>
  <c r="P53" i="110"/>
  <c r="W52" i="110"/>
  <c r="AB52" i="110" s="1"/>
  <c r="P52" i="110"/>
  <c r="W51" i="110"/>
  <c r="AB51" i="110" s="1"/>
  <c r="P51" i="110"/>
  <c r="A51" i="110"/>
  <c r="A52" i="110" s="1"/>
  <c r="A53" i="110" s="1"/>
  <c r="W50" i="110"/>
  <c r="P50" i="110"/>
  <c r="W49" i="110"/>
  <c r="AB49" i="110" s="1"/>
  <c r="P49" i="110"/>
  <c r="W48" i="110"/>
  <c r="AB48" i="110" s="1"/>
  <c r="P48" i="110"/>
  <c r="AD48" i="110" s="1"/>
  <c r="A48" i="110"/>
  <c r="A49" i="110" s="1"/>
  <c r="A50" i="110" s="1"/>
  <c r="AF44" i="110"/>
  <c r="W43" i="110"/>
  <c r="AF43" i="110" s="1"/>
  <c r="P43" i="110"/>
  <c r="P42" i="110" s="1"/>
  <c r="A43" i="110"/>
  <c r="A42" i="110" s="1"/>
  <c r="AI42" i="110"/>
  <c r="AH42" i="110"/>
  <c r="AG42" i="110"/>
  <c r="AE42" i="110"/>
  <c r="AC42" i="110"/>
  <c r="AC437" i="110" s="1"/>
  <c r="AB42" i="110"/>
  <c r="AB437" i="110" s="1"/>
  <c r="AA42" i="110"/>
  <c r="AA437" i="110" s="1"/>
  <c r="Z42" i="110"/>
  <c r="Z437" i="110" s="1"/>
  <c r="Y42" i="110"/>
  <c r="Y437" i="110" s="1"/>
  <c r="X42" i="110"/>
  <c r="X437" i="110" s="1"/>
  <c r="V42" i="110"/>
  <c r="U42" i="110"/>
  <c r="T42" i="110"/>
  <c r="S42" i="110"/>
  <c r="R42" i="110"/>
  <c r="Q42" i="110"/>
  <c r="O42" i="110"/>
  <c r="N42" i="110"/>
  <c r="AF41" i="110"/>
  <c r="AF40" i="110" s="1"/>
  <c r="AH40" i="110"/>
  <c r="AG40" i="110"/>
  <c r="AE40" i="110"/>
  <c r="AD40" i="110"/>
  <c r="AC40" i="110"/>
  <c r="AB40" i="110"/>
  <c r="AA40" i="110"/>
  <c r="Z40" i="110"/>
  <c r="Y40" i="110"/>
  <c r="X40" i="110"/>
  <c r="W40" i="110"/>
  <c r="V40" i="110"/>
  <c r="U40" i="110"/>
  <c r="T40" i="110"/>
  <c r="S40" i="110"/>
  <c r="R40" i="110"/>
  <c r="Q40" i="110"/>
  <c r="P40" i="110"/>
  <c r="O40" i="110"/>
  <c r="N40" i="110"/>
  <c r="A40" i="110"/>
  <c r="W39" i="110"/>
  <c r="AF39" i="110" s="1"/>
  <c r="P39" i="110"/>
  <c r="A39" i="110"/>
  <c r="W38" i="110"/>
  <c r="AF38" i="110" s="1"/>
  <c r="P38" i="110"/>
  <c r="A38" i="110"/>
  <c r="W37" i="110"/>
  <c r="AB37" i="110" s="1"/>
  <c r="P37" i="110"/>
  <c r="W36" i="110"/>
  <c r="AF36" i="110" s="1"/>
  <c r="P36" i="110"/>
  <c r="W35" i="110"/>
  <c r="P35" i="110"/>
  <c r="W34" i="110"/>
  <c r="AF34" i="110" s="1"/>
  <c r="P34" i="110"/>
  <c r="AC33" i="110"/>
  <c r="Z33" i="110"/>
  <c r="W33" i="110"/>
  <c r="AB33" i="110" s="1"/>
  <c r="P33" i="110"/>
  <c r="AC32" i="110"/>
  <c r="AC425" i="110" s="1"/>
  <c r="Z32" i="110"/>
  <c r="Z425" i="110" s="1"/>
  <c r="W32" i="110"/>
  <c r="AB32" i="110" s="1"/>
  <c r="P32" i="110"/>
  <c r="AF31" i="110"/>
  <c r="AF30" i="110"/>
  <c r="AF29" i="110"/>
  <c r="AF28" i="110"/>
  <c r="AF27" i="110"/>
  <c r="AF26" i="110"/>
  <c r="AF25" i="110"/>
  <c r="AF24" i="110"/>
  <c r="AC23" i="110"/>
  <c r="Z23" i="110"/>
  <c r="W23" i="110"/>
  <c r="P23" i="110"/>
  <c r="AC22" i="110"/>
  <c r="Z22" i="110"/>
  <c r="W22" i="110"/>
  <c r="X22" i="110" s="1"/>
  <c r="P22" i="110"/>
  <c r="A22" i="110"/>
  <c r="A23" i="110" s="1"/>
  <c r="A32" i="110" s="1"/>
  <c r="A33" i="110" s="1"/>
  <c r="A34" i="110" s="1"/>
  <c r="A35" i="110" s="1"/>
  <c r="A36" i="110" s="1"/>
  <c r="A37" i="110" s="1"/>
  <c r="AI21" i="110"/>
  <c r="AH21" i="110"/>
  <c r="AG21" i="110"/>
  <c r="AE21" i="110"/>
  <c r="AA21" i="110"/>
  <c r="V21" i="110"/>
  <c r="U21" i="110"/>
  <c r="T21" i="110"/>
  <c r="S21" i="110"/>
  <c r="R21" i="110"/>
  <c r="Q21" i="110"/>
  <c r="O21" i="110"/>
  <c r="N21" i="110"/>
  <c r="A21" i="110"/>
  <c r="Z20" i="110"/>
  <c r="W20" i="110"/>
  <c r="AB20" i="110" s="1"/>
  <c r="P20" i="110"/>
  <c r="Z19" i="110"/>
  <c r="Z9" i="110" s="1"/>
  <c r="W19" i="110"/>
  <c r="AB19" i="110" s="1"/>
  <c r="P19" i="110"/>
  <c r="P9" i="110" s="1"/>
  <c r="A19" i="110"/>
  <c r="A20" i="110" s="1"/>
  <c r="W18" i="110"/>
  <c r="AF18" i="110" s="1"/>
  <c r="W17" i="110"/>
  <c r="AF17" i="110" s="1"/>
  <c r="W16" i="110"/>
  <c r="AF16" i="110" s="1"/>
  <c r="AF15" i="110"/>
  <c r="AF14" i="110"/>
  <c r="AF13" i="110"/>
  <c r="W12" i="110"/>
  <c r="AF12" i="110" s="1"/>
  <c r="W11" i="110"/>
  <c r="AF11" i="110" s="1"/>
  <c r="W10" i="110"/>
  <c r="AF10" i="110" s="1"/>
  <c r="A10" i="110"/>
  <c r="A11" i="110" s="1"/>
  <c r="A12" i="110" s="1"/>
  <c r="A16" i="110" s="1"/>
  <c r="A17" i="110" s="1"/>
  <c r="A18" i="110" s="1"/>
  <c r="AI9" i="110"/>
  <c r="AH9" i="110"/>
  <c r="AG9" i="110"/>
  <c r="AE9" i="110"/>
  <c r="AC9" i="110"/>
  <c r="AA9" i="110"/>
  <c r="Y9" i="110"/>
  <c r="V9" i="110"/>
  <c r="U9" i="110"/>
  <c r="T9" i="110"/>
  <c r="S9" i="110"/>
  <c r="R9" i="110"/>
  <c r="Q9" i="110"/>
  <c r="O9" i="110"/>
  <c r="N9" i="110"/>
  <c r="A9" i="110"/>
  <c r="AO8" i="110"/>
  <c r="AM8" i="110"/>
  <c r="AL8" i="110"/>
  <c r="AK8" i="110"/>
  <c r="AJ8" i="110"/>
  <c r="R84" i="110" l="1"/>
  <c r="A129" i="110"/>
  <c r="U155" i="110"/>
  <c r="AC259" i="110"/>
  <c r="AB327" i="110"/>
  <c r="A8" i="110"/>
  <c r="A7" i="110" s="1"/>
  <c r="A6" i="110" s="1"/>
  <c r="Q80" i="110"/>
  <c r="U80" i="110"/>
  <c r="U141" i="110"/>
  <c r="O141" i="110"/>
  <c r="N407" i="110"/>
  <c r="T114" i="110"/>
  <c r="Y114" i="110"/>
  <c r="Y75" i="110" s="1"/>
  <c r="Y440" i="110" s="1"/>
  <c r="AC114" i="110"/>
  <c r="Q82" i="110"/>
  <c r="U82" i="110"/>
  <c r="N84" i="110"/>
  <c r="S84" i="110"/>
  <c r="O155" i="110"/>
  <c r="AA8" i="110"/>
  <c r="AE8" i="110"/>
  <c r="AE7" i="110" s="1"/>
  <c r="AI8" i="110"/>
  <c r="AI7" i="110" s="1"/>
  <c r="T85" i="110"/>
  <c r="S78" i="110"/>
  <c r="S114" i="110"/>
  <c r="S75" i="110" s="1"/>
  <c r="P132" i="110"/>
  <c r="P129" i="110" s="1"/>
  <c r="W90" i="110"/>
  <c r="W96" i="110"/>
  <c r="W79" i="110" s="1"/>
  <c r="O80" i="110"/>
  <c r="T80" i="110"/>
  <c r="W99" i="110"/>
  <c r="S155" i="110"/>
  <c r="AD51" i="110"/>
  <c r="W132" i="110"/>
  <c r="W129" i="110" s="1"/>
  <c r="AD361" i="110"/>
  <c r="R8" i="110"/>
  <c r="R7" i="110" s="1"/>
  <c r="R6" i="110" s="1"/>
  <c r="V8" i="110"/>
  <c r="V7" i="110" s="1"/>
  <c r="V6" i="110" s="1"/>
  <c r="AH8" i="110"/>
  <c r="AH7" i="110" s="1"/>
  <c r="O82" i="110"/>
  <c r="S85" i="110"/>
  <c r="R78" i="110"/>
  <c r="V78" i="110"/>
  <c r="N141" i="110"/>
  <c r="P152" i="110"/>
  <c r="P141" i="110" s="1"/>
  <c r="P195" i="110"/>
  <c r="AD195" i="110" s="1"/>
  <c r="N327" i="110"/>
  <c r="S83" i="110"/>
  <c r="P90" i="110"/>
  <c r="Q79" i="110"/>
  <c r="U79" i="110"/>
  <c r="W327" i="110"/>
  <c r="N8" i="110"/>
  <c r="N7" i="110" s="1"/>
  <c r="N6" i="110" s="1"/>
  <c r="Z21" i="110"/>
  <c r="Z8" i="110" s="1"/>
  <c r="AF42" i="110"/>
  <c r="AD52" i="110"/>
  <c r="AB57" i="110"/>
  <c r="AD64" i="110"/>
  <c r="T141" i="110"/>
  <c r="Z259" i="110"/>
  <c r="W21" i="110"/>
  <c r="AD37" i="110"/>
  <c r="AD49" i="110"/>
  <c r="AD50" i="110"/>
  <c r="AB56" i="110"/>
  <c r="AD60" i="110"/>
  <c r="AD66" i="110"/>
  <c r="T77" i="110"/>
  <c r="P96" i="110"/>
  <c r="P79" i="110" s="1"/>
  <c r="N80" i="110"/>
  <c r="AA114" i="110"/>
  <c r="AA75" i="110" s="1"/>
  <c r="AE114" i="110"/>
  <c r="AE75" i="110" s="1"/>
  <c r="R141" i="110"/>
  <c r="V141" i="110"/>
  <c r="S141" i="110"/>
  <c r="R155" i="110"/>
  <c r="V155" i="110"/>
  <c r="X189" i="110"/>
  <c r="AD254" i="110"/>
  <c r="AD330" i="110"/>
  <c r="AC327" i="110"/>
  <c r="AD362" i="110"/>
  <c r="W80" i="110"/>
  <c r="AD363" i="110"/>
  <c r="AB36" i="110"/>
  <c r="AF37" i="110"/>
  <c r="AD62" i="110"/>
  <c r="AD67" i="110"/>
  <c r="W116" i="110"/>
  <c r="W114" i="110" s="1"/>
  <c r="U114" i="110"/>
  <c r="AC75" i="110"/>
  <c r="AC440" i="110" s="1"/>
  <c r="S8" i="110"/>
  <c r="S7" i="110" s="1"/>
  <c r="S6" i="110" s="1"/>
  <c r="AD36" i="110"/>
  <c r="Q85" i="110"/>
  <c r="U85" i="110"/>
  <c r="Q114" i="110"/>
  <c r="A147" i="110"/>
  <c r="Q155" i="110"/>
  <c r="P259" i="110"/>
  <c r="AD373" i="110"/>
  <c r="AD414" i="110"/>
  <c r="Y407" i="110"/>
  <c r="Q8" i="110"/>
  <c r="Q7" i="110" s="1"/>
  <c r="U8" i="110"/>
  <c r="U7" i="110" s="1"/>
  <c r="U6" i="110" s="1"/>
  <c r="AG8" i="110"/>
  <c r="AD53" i="110"/>
  <c r="AB58" i="110"/>
  <c r="AD59" i="110"/>
  <c r="AD61" i="110"/>
  <c r="AD63" i="110"/>
  <c r="O85" i="110"/>
  <c r="W87" i="110"/>
  <c r="Z114" i="110"/>
  <c r="Z75" i="110" s="1"/>
  <c r="AD114" i="110"/>
  <c r="AD75" i="110" s="1"/>
  <c r="A122" i="110"/>
  <c r="A125" i="110" s="1"/>
  <c r="T84" i="110"/>
  <c r="W170" i="110"/>
  <c r="P8" i="110"/>
  <c r="P7" i="110" s="1"/>
  <c r="P6" i="110" s="1"/>
  <c r="P21" i="110"/>
  <c r="AC21" i="110"/>
  <c r="AC8" i="110" s="1"/>
  <c r="AC436" i="110" s="1"/>
  <c r="X33" i="110"/>
  <c r="AF33" i="110" s="1"/>
  <c r="U75" i="110"/>
  <c r="P99" i="110"/>
  <c r="P80" i="110" s="1"/>
  <c r="N114" i="110"/>
  <c r="R114" i="110"/>
  <c r="V114" i="110"/>
  <c r="AD252" i="110"/>
  <c r="AB259" i="110"/>
  <c r="AD312" i="110"/>
  <c r="AD337" i="110"/>
  <c r="Z327" i="110"/>
  <c r="O8" i="110"/>
  <c r="O7" i="110" s="1"/>
  <c r="O6" i="110" s="1"/>
  <c r="X32" i="110"/>
  <c r="X425" i="110" s="1"/>
  <c r="AD33" i="110"/>
  <c r="AA54" i="110"/>
  <c r="AD54" i="110" s="1"/>
  <c r="AD56" i="110"/>
  <c r="A87" i="110"/>
  <c r="A77" i="110" s="1"/>
  <c r="P87" i="110"/>
  <c r="P77" i="110" s="1"/>
  <c r="R80" i="110"/>
  <c r="V80" i="110"/>
  <c r="X114" i="110"/>
  <c r="X75" i="110" s="1"/>
  <c r="AB114" i="110"/>
  <c r="AB75" i="110" s="1"/>
  <c r="W152" i="110"/>
  <c r="W84" i="110" s="1"/>
  <c r="N155" i="110"/>
  <c r="P162" i="110"/>
  <c r="P155" i="110" s="1"/>
  <c r="W162" i="110"/>
  <c r="W155" i="110" s="1"/>
  <c r="AD270" i="110"/>
  <c r="AD366" i="110"/>
  <c r="AD402" i="110"/>
  <c r="T8" i="110"/>
  <c r="T7" i="110" s="1"/>
  <c r="T6" i="110" s="1"/>
  <c r="AD58" i="110"/>
  <c r="P84" i="110"/>
  <c r="P114" i="110"/>
  <c r="Q141" i="110"/>
  <c r="AB189" i="110"/>
  <c r="AD290" i="110"/>
  <c r="AD364" i="110"/>
  <c r="AD365" i="110"/>
  <c r="W9" i="110"/>
  <c r="AB9" i="110"/>
  <c r="AA425" i="110"/>
  <c r="AB55" i="110"/>
  <c r="AB425" i="110" s="1"/>
  <c r="A128" i="110"/>
  <c r="A124" i="110"/>
  <c r="A82" i="110" s="1"/>
  <c r="AA436" i="110"/>
  <c r="AA7" i="110"/>
  <c r="AA6" i="110" s="1"/>
  <c r="X23" i="110"/>
  <c r="AD23" i="110" s="1"/>
  <c r="A90" i="110"/>
  <c r="A78" i="110" s="1"/>
  <c r="A97" i="110"/>
  <c r="A98" i="110" s="1"/>
  <c r="X19" i="110"/>
  <c r="AF19" i="110" s="1"/>
  <c r="AB22" i="110"/>
  <c r="AF22" i="110"/>
  <c r="AD22" i="110"/>
  <c r="Y35" i="110"/>
  <c r="Y21" i="110" s="1"/>
  <c r="Y8" i="110" s="1"/>
  <c r="A152" i="110"/>
  <c r="A141" i="110"/>
  <c r="X20" i="110"/>
  <c r="AD20" i="110" s="1"/>
  <c r="AB23" i="110"/>
  <c r="AF35" i="110"/>
  <c r="W42" i="110"/>
  <c r="AD43" i="110"/>
  <c r="AD42" i="110" s="1"/>
  <c r="AD437" i="110" s="1"/>
  <c r="AB50" i="110"/>
  <c r="AD55" i="110"/>
  <c r="AD57" i="110"/>
  <c r="W65" i="110"/>
  <c r="AB66" i="110"/>
  <c r="AB67" i="110"/>
  <c r="Q77" i="110"/>
  <c r="U77" i="110"/>
  <c r="A121" i="110"/>
  <c r="P170" i="110"/>
  <c r="N85" i="110"/>
  <c r="R85" i="110"/>
  <c r="V85" i="110"/>
  <c r="O77" i="110"/>
  <c r="S77" i="110"/>
  <c r="T155" i="110"/>
  <c r="A166" i="110"/>
  <c r="AD333" i="110"/>
  <c r="P327" i="110"/>
  <c r="AD283" i="110"/>
  <c r="X259" i="110"/>
  <c r="P407" i="110"/>
  <c r="AA417" i="110"/>
  <c r="AA407" i="110" s="1"/>
  <c r="Z433" i="110" l="1"/>
  <c r="Z436" i="110"/>
  <c r="Z7" i="110"/>
  <c r="Z6" i="110" s="1"/>
  <c r="P78" i="110"/>
  <c r="P189" i="110"/>
  <c r="O75" i="110"/>
  <c r="W78" i="110"/>
  <c r="T75" i="110"/>
  <c r="AC432" i="110"/>
  <c r="W85" i="110"/>
  <c r="P85" i="110"/>
  <c r="R75" i="110"/>
  <c r="AA432" i="110"/>
  <c r="AD32" i="110"/>
  <c r="AD21" i="110" s="1"/>
  <c r="AA433" i="110"/>
  <c r="AF23" i="110"/>
  <c r="W77" i="110"/>
  <c r="Q75" i="110"/>
  <c r="AD189" i="110"/>
  <c r="AD327" i="110"/>
  <c r="X21" i="110"/>
  <c r="P82" i="110"/>
  <c r="W141" i="110"/>
  <c r="Z430" i="110"/>
  <c r="X440" i="110"/>
  <c r="N75" i="110"/>
  <c r="AC430" i="110"/>
  <c r="Z440" i="110"/>
  <c r="Z432" i="110"/>
  <c r="AD259" i="110"/>
  <c r="AF20" i="110"/>
  <c r="AF9" i="110" s="1"/>
  <c r="AC7" i="110"/>
  <c r="AC6" i="110" s="1"/>
  <c r="AC433" i="110"/>
  <c r="AB54" i="110"/>
  <c r="AB440" i="110" s="1"/>
  <c r="AF32" i="110"/>
  <c r="V75" i="110"/>
  <c r="W82" i="110"/>
  <c r="Y436" i="110"/>
  <c r="Y432" i="110"/>
  <c r="Y433" i="110"/>
  <c r="Y430" i="110"/>
  <c r="Y7" i="110"/>
  <c r="Y6" i="110" s="1"/>
  <c r="A165" i="110"/>
  <c r="A83" i="110" s="1"/>
  <c r="A155" i="110"/>
  <c r="X9" i="110"/>
  <c r="AD19" i="110"/>
  <c r="AD9" i="110" s="1"/>
  <c r="AA430" i="110"/>
  <c r="AD35" i="110"/>
  <c r="W8" i="110"/>
  <c r="W7" i="110" s="1"/>
  <c r="W6" i="110" s="1"/>
  <c r="AA440" i="110"/>
  <c r="A100" i="110"/>
  <c r="A101" i="110" s="1"/>
  <c r="A102" i="110" s="1"/>
  <c r="A103" i="110" s="1"/>
  <c r="A104" i="110" s="1"/>
  <c r="A105" i="110" s="1"/>
  <c r="A106" i="110" s="1"/>
  <c r="A107" i="110" s="1"/>
  <c r="A99" i="110" s="1"/>
  <c r="A80" i="110" s="1"/>
  <c r="AB35" i="110"/>
  <c r="AB21" i="110" s="1"/>
  <c r="AB8" i="110" s="1"/>
  <c r="W75" i="110"/>
  <c r="AD417" i="110"/>
  <c r="AD407" i="110" s="1"/>
  <c r="P75" i="110"/>
  <c r="AF21" i="110"/>
  <c r="A96" i="110"/>
  <c r="A79" i="110" s="1"/>
  <c r="A114" i="110"/>
  <c r="A127" i="110"/>
  <c r="AD425" i="110" l="1"/>
  <c r="AD440" i="110" s="1"/>
  <c r="X8" i="110"/>
  <c r="X432" i="110" s="1"/>
  <c r="AF8" i="110"/>
  <c r="AF7" i="110" s="1"/>
  <c r="AB430" i="110"/>
  <c r="AB436" i="110"/>
  <c r="AB432" i="110"/>
  <c r="AB433" i="110"/>
  <c r="AB7" i="110"/>
  <c r="AB6" i="110" s="1"/>
  <c r="AD8" i="110"/>
  <c r="A109" i="110"/>
  <c r="A113" i="110" s="1"/>
  <c r="X430" i="110"/>
  <c r="X436" i="110"/>
  <c r="X433" i="110"/>
  <c r="X7" i="110"/>
  <c r="X6" i="110" s="1"/>
  <c r="A108" i="110" l="1"/>
  <c r="A81" i="110" s="1"/>
  <c r="AD436" i="110"/>
  <c r="AD432" i="110"/>
  <c r="AD433" i="110"/>
  <c r="AD430" i="110"/>
  <c r="AD7" i="110"/>
  <c r="AD6" i="110" s="1"/>
  <c r="A112" i="110"/>
  <c r="A84" i="110" s="1"/>
  <c r="A85" i="110"/>
  <c r="A75" i="110" s="1"/>
</calcChain>
</file>

<file path=xl/sharedStrings.xml><?xml version="1.0" encoding="utf-8"?>
<sst xmlns="http://schemas.openxmlformats.org/spreadsheetml/2006/main" count="6487" uniqueCount="1311">
  <si>
    <t>Проектно-изыскательские работы и строительство шести объектов "Жилой дом на 2 квартиры для специалистов на селе" в п. Щучье, Приуральский район, ЯНАО</t>
  </si>
  <si>
    <t>Проектно-изыскательские работы и строительство шести объектов "Жилой дом на 2 квартиры для специалистов на селе" в д. Лаборовая, Приуральский район, ЯНАО</t>
  </si>
  <si>
    <t>200</t>
  </si>
  <si>
    <t>Остаток финансирования строительства
 с начала стр-ва на 01.0110 г.</t>
  </si>
  <si>
    <t>Ведется устройство свайного основания.
Работы приостановлены из-за отсутствия финансирования.
Исключен пос.от 14.02.08г. № 58-А и заказчик то же.</t>
  </si>
  <si>
    <t>Выполнены работы по водоснабжению скв.38,39,40 - 100%. 
Акт госкомиссии на рассмотрении к утверждению. 
Водозаборные сооружения; выполнение по энергетике-90%, выполнение по сантехнике-90%. 
Остались пуско-наладочные работы.</t>
  </si>
  <si>
    <t>Выполнена вертикальная планировка площадки. Выполнены работы по устройству свайного основания, ростверка и монтажу каркаса здания. Ведется монтаж стеновых панелей.
прочие (договор пожертвования с ООО"Газпром добыча Надым" от16.12.08 г. №2008/12/0861</t>
  </si>
  <si>
    <t>Демонтаж труб,отсыпка площадки под ЦТП -60%, кладка стен ЦТП-100%, устройство перекрытия, забивка свай и оголовников, траверс-100%. Прокладка трубопроводов -100% (подземная часть).</t>
  </si>
  <si>
    <t>Выполнены инженерно-геологические изыскания. ПСД  на корректировке у проектировщика. Возврат средств П.п. № 21 от 23.04.09г в сумме - 3,996 млн.руб.</t>
  </si>
  <si>
    <t>На объекте  ведутся работы по благоустройству территории.</t>
  </si>
  <si>
    <t>Закончен монтаж конструкций. Идет монтаж кровли-40%. Наружные сети ТВС-90%.</t>
  </si>
  <si>
    <t xml:space="preserve"> Выполнены сети ТВС, закуплены материалы.</t>
  </si>
  <si>
    <t>Кровля - 100%,  внутренняя отделка - 95%,  благоустройство, кабельные линии0,4 кв, 6 кв-100%, монтаж мебели и оборудования- 30%. Монтаж пожароохранной сигнализации - 97%, монтаж системы пожаротушения-97%, монтаж ЛВС и активного оборудования-100%, монтаж АТС-30%. Сумма в размере 44738,95 р. - материалы на складе(дебиторская задолженность по объекту)</t>
  </si>
  <si>
    <t>1102</t>
  </si>
  <si>
    <t>ОКРУЖНОЙ БЮДЖЕТ</t>
  </si>
  <si>
    <t>Сельское хозяйство и рыболовство</t>
  </si>
  <si>
    <t>2011</t>
  </si>
  <si>
    <t>Другие вопросы в области национальной экономики</t>
  </si>
  <si>
    <t>Коммунальное хозяйство</t>
  </si>
  <si>
    <t>Общее образование</t>
  </si>
  <si>
    <t>Строительство объекта "Канализация с. Аксарка (1-я и 2-я очереди)" Приуральский район, ЯНАО</t>
  </si>
  <si>
    <t xml:space="preserve">Администрация муниципального образования Надымский район </t>
  </si>
  <si>
    <t>Обеспечение пожарной безопасности</t>
  </si>
  <si>
    <t>Жилищное хозяйство</t>
  </si>
  <si>
    <t>Многоквартирный жилой дом по ул. Мира в квартале 34, г.Салехард, в том числе проектно-изыскательские работы</t>
  </si>
  <si>
    <t>Многоквартирный жилой дом в квартале 15, г.Салехард, в том числе проектно-изыскательские работы</t>
  </si>
  <si>
    <t xml:space="preserve">Проектно-изыскательские работы по объекту "ДЭС- 2,5 МВт, с. Панаевск Ямальского района" </t>
  </si>
  <si>
    <t>Реконструкция электрических сетей, пос. Панаевск Ямальского района, в том числе проектно-изыскательские работы</t>
  </si>
  <si>
    <t>Проектно-изыскательские работы по объекту "Котельная 5,6 Гкал/час, с. Сеяха Ямальского района"</t>
  </si>
  <si>
    <t>5392</t>
  </si>
  <si>
    <t>Инженерное обеспечение земельного участка объектами коммунальной инфраструктуры под 3-х квартирный жилой дом  по ул.Нагорная в с.Красноселькуп, в том числе проектно-изыскательские работы</t>
  </si>
  <si>
    <t>5220602</t>
  </si>
  <si>
    <t>Администрация города Новый Уренгой</t>
  </si>
  <si>
    <t>Генеральный план села не согласован в Администрации ЯНАО.На 20 ноября 2008 г. назначена согласительная комиссия при Главе МО Надымский район. Начало выполнения проектных работ намечено на 1 квртал 2009 года. Ориентировачная стоимость-200 000 тыс.руб.
Объект исключен из АИП - 2007 (пост.№ 543-А от 22.11.07)</t>
  </si>
  <si>
    <t>коек
м2</t>
  </si>
  <si>
    <t>15
1732,2</t>
  </si>
  <si>
    <t>1020000</t>
  </si>
  <si>
    <t>Инженерные сети от ГТЭС до г. Салехарда</t>
  </si>
  <si>
    <t>гол./
см</t>
  </si>
  <si>
    <t>Инженерное обеспечение земельного участка объектами коммунальной инфраструктуры под 6-ти квартирный жилой дом  ул.Полярная, 38 в с.Красноселькуп, в том числе проектно-изыскательские работы</t>
  </si>
  <si>
    <t>Подана заявка в МО Шурышкарский район на отвод земельного участка 04.03.2008 г. Задание на проектирование объекта находится в стадии согласования.</t>
  </si>
  <si>
    <t xml:space="preserve"> Техническое задание находится на согласовании. Объект исключен их АИП - 2007 (пост.№ 543-А от 22.11.07)</t>
  </si>
  <si>
    <t>Техническое задание в стадии подготовки. Объект исключен их АИП - 2007 (пост.№ 543-А от 22.11.07)</t>
  </si>
  <si>
    <t>м3</t>
  </si>
  <si>
    <t>214</t>
  </si>
  <si>
    <t>Выполнены инженерно-геологические изыскания. Ведется корректировка по замечениям гос. Экспертизы №1368-ЯХ от 13.11.08 г.</t>
  </si>
  <si>
    <t>99.01.06</t>
  </si>
  <si>
    <t>99.13.29</t>
  </si>
  <si>
    <t>99.13.24</t>
  </si>
  <si>
    <t>99.14.24</t>
  </si>
  <si>
    <t>99.22.18</t>
  </si>
  <si>
    <t>99.22.21</t>
  </si>
  <si>
    <t>Застройка микрорайона № 18 (72-х квартирный жилой дом), г. Салехард (сезонные работы)</t>
  </si>
  <si>
    <t>Стоимость строительства  введенного в эксплуатацию объекта в  соответствии с разрешением на ввод объекта в эксплуатацию</t>
  </si>
  <si>
    <t>Введены в эксплуатацию 1 оч. газоснабжения-  Разрешение на ввод № RU 89304000-24/2008 от 16.05.08 г.; "Электроснабжение 10кв. -1,2 очереди" (освоение 2006 года по иным субсидиям ДКЖ)- Разрешение №RU89304000-17/2008 от 25.04.2008 г., Разрешение №89304000-21-21/2008 от 04.04.2008 г. ; Тепловые сети, водопровод  1,2 очереди - Разрешение на ввод RU89304000-65/2008 от 30.12.2008 г.  Прочие -неком. орг-ция "Фонд развития мо г. Н. Уренгой"</t>
  </si>
  <si>
    <t xml:space="preserve">Расп. Администрации ЯНАО от 26 июня 2008 г. № 306-РА "Об утверждении акта Государственной приемочной комиссии" (СМР). Оборудование -98%. </t>
  </si>
  <si>
    <t>ИТОГО по  Департаменту строительства ЯНАО, в том числе:</t>
  </si>
  <si>
    <t>Нет отвода на дополнительную трассу. Задание на проектирование в стадии разработки.</t>
  </si>
  <si>
    <t>Выполнены инженерно-геологические и инженерно-геодезические изыскания. Рабочий проект на корректировке по замечаниямгос. Экспертизы №1372-ЯХ от 13.11.08 г.</t>
  </si>
  <si>
    <t>Проектно-изыскательские работы по объекту "Склад горюче-смазочных материалов, пос. Зелёный Яр Приуральского района"</t>
  </si>
  <si>
    <t>Наружные сети инженерного обеспечения по объекту "Школа на 800 мест в г.Ноябрьск"</t>
  </si>
  <si>
    <t>Администрация Тазовского района</t>
  </si>
  <si>
    <t>13</t>
  </si>
  <si>
    <t>Гкал/час</t>
  </si>
  <si>
    <t>4331,33</t>
  </si>
  <si>
    <t>Дом культуры на 60 мест в с.Ратта Красноселькупского района</t>
  </si>
  <si>
    <t>2235,0</t>
  </si>
  <si>
    <t>Административное здание и гаражный бокс судебного участка  муниципального образования Тазовский район, п.Тазовский, в том числе проектно-изыскательские работы</t>
  </si>
  <si>
    <t>5222000</t>
  </si>
  <si>
    <t xml:space="preserve">Пожарное депо на 4 выезда, пос.Вынгапуровский, в том числе проектно-изыскательские работы </t>
  </si>
  <si>
    <t>Котельная водоочистных сооружений в г.Салехарде. Перевод на газообразное топливо.</t>
  </si>
  <si>
    <t>Проектно-изыскательские работы по объекту "Реконструкция ЛЭП 0,4-10 кВ, с. Сеяха"</t>
  </si>
  <si>
    <t>Реконструкция водоочистных сооружений до 100 м3/час в с.Яр-Сале Ямальского района ЯНАО</t>
  </si>
  <si>
    <t>Ведутся предпроектные работы. Согласовывается акт выбора земельного участка.</t>
  </si>
  <si>
    <t>Задание на проектирование согласовано с профильным департаментом. Выполняются работы по разработке ПИР.
Объект исключен из АИП - 2007 (пост.№ 543-А от 22.11.07)</t>
  </si>
  <si>
    <t>Отрабатываются замечания вневедомственной экспертизы.
Объект исключен из АИП - 2007 (пост.№ 543-А от 22.11.07)</t>
  </si>
  <si>
    <t xml:space="preserve">Поликлиника на 75 посещений в смену  со стерилизационным отделением и отделением скорой помощи в  п. Аксарка Приуральского района </t>
  </si>
  <si>
    <t>Инженерные коммуникации для земельных участков под индивидуальную застройку в с. Аксарка Приуральский район</t>
  </si>
  <si>
    <t>04</t>
  </si>
  <si>
    <t>02</t>
  </si>
  <si>
    <t>Работы приостановлены до решения вопроса с отделением Свердловской ж/д о целесообразности строительства нового здания вокзала, в связи с тем, что существующее здание не соответствует нормативным и технологическим требованиям эксплуатации вокзалов. После принятия решения проектные работы будут возобновлены.Объект исключен из АИП - 2007 (пост.№ 543-А от 22.11.07)</t>
  </si>
  <si>
    <t>1027000</t>
  </si>
  <si>
    <t>1028000</t>
  </si>
  <si>
    <t>5220207</t>
  </si>
  <si>
    <t>1020102</t>
  </si>
  <si>
    <t>5220201</t>
  </si>
  <si>
    <t>Многоквартирный социальный жилой дом, г.Тарко-Сале Пуровского района, в том числе проектно-изыскательские работы</t>
  </si>
  <si>
    <t xml:space="preserve">Дороги посёлка Кутопьюган, в том числе проектно-изыскательские работы </t>
  </si>
  <si>
    <t>Производится замена объекта на три 12-ти квартирных жилых дома. Объект исключен их АИП - 2007 (пост.№ 543-А от 22.11.07)</t>
  </si>
  <si>
    <t>ОАО "Харпская дирекция строящихся промышленных предприятий" (заказчик-застройщик)</t>
  </si>
  <si>
    <t>Техническое задание в наличии. Определен земельный участок. Объект на торги не выставлялся, по причине недостаточности лимита КВ.</t>
  </si>
  <si>
    <t xml:space="preserve">Реконструкция котельной № 9 г.Лабытнанги </t>
  </si>
  <si>
    <t>Администрация муниципального образования город Ноябрьск</t>
  </si>
  <si>
    <t>Администрация муниципального образования Приуральский район</t>
  </si>
  <si>
    <t>Выполнен монтаж газопровода, проведены испытания.</t>
  </si>
  <si>
    <t>Подготовка объекта к сдаче в эксплуатацию.</t>
  </si>
  <si>
    <t>330</t>
  </si>
  <si>
    <t xml:space="preserve">Ведутся пусконаладочные работы </t>
  </si>
  <si>
    <t>Передано на торги</t>
  </si>
  <si>
    <t>Одноэтажный двухквартирный жилой дом № 1 с 3-х комнатными квартирами в посёлке Гыда Тазовского района ЯНАО, в том числе проектно-изыскательские работы</t>
  </si>
  <si>
    <t>Одноэтажный двухквартирный жилой дом № 2 с 3-х комнатными квартирами в посёлке Гыда Тазовского района ЯНАО, в том числе проектно-изыскательские работы</t>
  </si>
  <si>
    <t>Газификация пос.Красноселькуп Красноселькупского района, в том числе: Газоснабжение п. Красноселькуп</t>
  </si>
  <si>
    <t>Завершаются работы по кирпичной кладке стен первого этажа.</t>
  </si>
  <si>
    <t>Земельный участок под строительство не согласован.</t>
  </si>
  <si>
    <t xml:space="preserve">Газоснабжение пос. Тазовский ЯНАО. Газопроводы среднего и низкого давления (1 очередь) </t>
  </si>
  <si>
    <t xml:space="preserve">Газоснабжение пос. Тазовский ЯНАО. Газопроводы среднего и низкого давления (2 очередь) </t>
  </si>
  <si>
    <t>35-ти квартирный жилой дом № 1, п.Гыда Тазовского района, в том числе проектно-изыскательские работы</t>
  </si>
  <si>
    <t>Обустройство скважины для водоснабжения животноводства в с.Красноселькуп, МУП "Совхоз Полярный", в том числе проектно-изыскательские работы</t>
  </si>
  <si>
    <t>Сельский дом культуры, с.Кутопьюган Надымского района, в том числе проектно-изыскательские работы</t>
  </si>
  <si>
    <t>Техническое задание согласовано с департаментом энергетики и ЖКХ ЯНАО. Направлено повторно в департамент строительства.
Объект исключен из АИП - 2007 (пост.№ 543-А от 22.11.07)</t>
  </si>
  <si>
    <t>ГДЭС в пос. Антипаюта Тазовского района</t>
  </si>
  <si>
    <t>Центр национальных культур с музейно-библиотечным комплексом и архивом, с.Яр-Сале Ямальского района, в том числе проектно-изыскательские работы</t>
  </si>
  <si>
    <t>Проектно-изыскательские работы по объекту "Детский сад на 225 мест в квартале № 39, г.Салехард"</t>
  </si>
  <si>
    <t>Проектно-изыскательские работы по объекту "Склад для хранения горюче-смазочных материалов в п.Яр-Сале, с трубопроводом подачи горюче-смазочных материалов от нефтеналивных судов"</t>
  </si>
  <si>
    <t>Уложено и заизолировано - 5 км., испытано-3,47 км. Установлено крановых узлов - 6 шт. Электрохимзащита - 60%. Отсыпка под ГРП - 100%, установка ГРП-60%.</t>
  </si>
  <si>
    <t>Проектно-изыскательские работы по объекту "Водозаборные сооружения, п.Тазовский"</t>
  </si>
  <si>
    <t>м3/час</t>
  </si>
  <si>
    <t>Крытая стоянка для служебного автотранспорта и боевой техники, г. Екатеринбург</t>
  </si>
  <si>
    <t>Решается вопрос о перераспределении лимитов.</t>
  </si>
  <si>
    <t>Проектно-изыскательские работы по объекту "Котельная в 8-м микрорайоне, г.Лабытнанги"</t>
  </si>
  <si>
    <t>тн/сут</t>
  </si>
  <si>
    <t>Выполнены инженерно-геологические изыскания. Рабочий проект направлен на гос. экспертизу заявкой исх. №1367 от 10.12.08г</t>
  </si>
  <si>
    <t>31.10.2008 гда заключён муниципальный контракт  на ПИР. Ведутся проектно-изыскательские работы</t>
  </si>
  <si>
    <t>Выполнены работы по вертикальной планировке. Воздушная линия 0,4 кВ. Устройство водоотводных сооружений, земляное полотно, устройство дорожной одежды на проезды. Трансформаторная подстанция, ВЛЗ-10кВ. ПСД на повторном рассмотрении в гос. Экспертизе исх.№856 от 27.07.08 г.</t>
  </si>
  <si>
    <t>Задание на проектирование согласовано. Отсутствует отвод земельного участка. Повторно направлен запрос на отвод земельного участка исх.№1028 от 26.09.08 г. Ведутся проектные работы.</t>
  </si>
  <si>
    <t>Выполнены инженерно-геологические изыскания. Рабочий проект готовится на рассмотрение в гос.экспертизу.</t>
  </si>
  <si>
    <t>Выполнены инженерно-геологические изыскания. Рабочий проект выполнен на 90%.</t>
  </si>
  <si>
    <t>Отсутствует отвод земельного участка, рабочий проект на на корректировке по замечаниям  гос.экспертизы исх.№1366-ЯХ от 23.12.08г. 10% от стоимости контракта резервируется до получения полож.закл.экспертизы.</t>
  </si>
  <si>
    <t>Выполнены инженерно-геологические изыскания.Ведется проектирование.</t>
  </si>
  <si>
    <t>Реконструкция сетей тепловодоснабжения с. Аксарка Приуральского района, в том числе проектно-изыскательские работы</t>
  </si>
  <si>
    <t>Техническое задание согласовано с профильным департаментом. Поданы документы на торги (разработка документов территориального планирования). Вскрытие конвертов - 05.11.07г.
Объект исключен из АИП - 2007 (пост.№ 543-А от 22.11.07)</t>
  </si>
  <si>
    <t>Торги по объекту не проводились.</t>
  </si>
  <si>
    <t>003</t>
  </si>
  <si>
    <t xml:space="preserve">Инженерное обеспечение земельного участка объектами коммунальной инфраструктуры под 8-ми квартирный жилой дом для работников образования по ул.Нагорная 33 в с.Красноселькуп, в том числе проектно-изыскательские работы </t>
  </si>
  <si>
    <t>Теплый вещевой склад сборного пункта Ямало-Ненецкого автономного округа в г.Ноябрьске, в том числе проектно-изыскательские работы</t>
  </si>
  <si>
    <t>4,26</t>
  </si>
  <si>
    <t>ПИР выполнены-100%. Получено положительное заключение государственной экспертизы 25 июля 2008 г. № 89-1-5-0143-08.(Продолжительность строительства 6 месяцев)</t>
  </si>
  <si>
    <t xml:space="preserve">Полигон твердых бытовых отходов, г.Тарко-Сале Пуровского района, в том числе проектно-изыскательские работы </t>
  </si>
  <si>
    <t>Проектно-изыскательские работы по объекту "Котельная 1,4 Гкал/час, с. Новый Порт Ямальского района"</t>
  </si>
  <si>
    <t>Убойный пункт оленей производительностью 200 голов в смену в п.Ныда Надымского района ЯНАО</t>
  </si>
  <si>
    <t>Наружные сети инженерного обеспечения к 5-ти эт. жилому дому в мкр. "Г" по ул. Республики, 62-а г.Ноябрьска</t>
  </si>
  <si>
    <t>Проектно-сметная документация разрабатывается.</t>
  </si>
  <si>
    <t>35 квартирный жилой дом по ул.Уральской в с.Мужи. Наружные сети</t>
  </si>
  <si>
    <t>Администрация муниципального образования город Муравленко</t>
  </si>
  <si>
    <t>ГУ "Дирекция капитального строительства и инвестиций Ямало-Ненецкого автономного округа"</t>
  </si>
  <si>
    <t>Административно-бытовой комплекс для размещения Центра временного содержания незаконных мигрантов отдела УФМС в г.Новый Уренгой и гаражных боксов</t>
  </si>
  <si>
    <t>Здание Ямало-Ненецкой окружной ветеринарной лаборатории с административным корпусом, г.Салехард</t>
  </si>
  <si>
    <t>Школа-интернат на 320 мест, с.Толька Красноселькупского района, в том числе проектно-изыскательские работы</t>
  </si>
  <si>
    <t>Автомобильная стоянка на 200 автомобилей с административно-бытовым корпусом и ремонтно-механическими мастерскими, г.Салехард, в том числе проектно-изыскательские работы</t>
  </si>
  <si>
    <t>60</t>
  </si>
  <si>
    <t>м</t>
  </si>
  <si>
    <t>кал/час</t>
  </si>
  <si>
    <t>Установлено: ГРПБ, уложено 230 метров трубы, диам.219мм; 620 метров трубы, диам.108мм. Работы выполнены на 61 %.</t>
  </si>
  <si>
    <t>Техническое задание находится на согласовании.</t>
  </si>
  <si>
    <t>Административное здание и гаражный бокс судебного участка муниципального образования Ямальский район, п.Яр-Сале, в том числе проектно-изыскательские работы</t>
  </si>
  <si>
    <t>Административное здание для Управления Роснедвижимость по ЯНАО, г.Салехард, в том числе проектно-изыскательские работы</t>
  </si>
  <si>
    <t>Пешеходная улица Ленина в городе Салехарде (участок от улицы Пушкина до МРКЦ "Полярис"), IV очередь, в том числе проектно-изыскательские работы</t>
  </si>
  <si>
    <t>Инженерные сети и благоустройство жилого комплекса № 17, г.Салехард, в том числе проектно-изыскательские работы</t>
  </si>
  <si>
    <t>Инженерные сети и благоустройство жилого комплекса № 18, г.Салехард, в том числе проектно-изыскательские работы</t>
  </si>
  <si>
    <t>Инженерное обеспечение земельных участков индивидуальной застройки в с.Белоярск Приуральского района, в том числе проектно-изыскательские работы</t>
  </si>
  <si>
    <t>Завод по переработке кожевенного и пушно-мехового сырья в г. Надым Ямало-Ненецкого автономного округа, в том числе проектно-изыскательские работы</t>
  </si>
  <si>
    <t>Детский сад на 330 мест в микрорайоне 9 г. Губкинский (в том числе проектно-изыскательские работы)</t>
  </si>
  <si>
    <t>Проектно-изыскательские работы по объекту "Склад горюче-смазочных материалов, пос. Катравож Приуральского района"</t>
  </si>
  <si>
    <t>Реконструкция электрических сетей в с.Мужи Шурышкарского района, в том числе проектно-изыскательские работы</t>
  </si>
  <si>
    <t>Планировка здания согласована. Задание на проектирование согласовано. Выполняются работы по проектированию.</t>
  </si>
  <si>
    <t>0702</t>
  </si>
  <si>
    <t>кв.м</t>
  </si>
  <si>
    <t>Контракт на ПИР расторгнут. Смета на ПИР вернулась с экспертизы.</t>
  </si>
  <si>
    <t>1,1</t>
  </si>
  <si>
    <t xml:space="preserve">Выполнены инженерно-геологические изыскания. Задание на проектирование не согласовано департаментом энергетики и ЖКХ. 
Принято НЗС от МП ЖКХ "Энергия" </t>
  </si>
  <si>
    <t>Теплоэнергетический блок ГТЭС-3: строительно-монтажные работы и пусконаладочные работы.
Тепловые сети от ГТЭС-3 до ЦТП-21, ЦТП-21:строительно-монтажные и пусконаладочные работы.</t>
  </si>
  <si>
    <t>Школа на 528 учащихся в п.Ныда Надымского района ЯНАО</t>
  </si>
  <si>
    <t>06</t>
  </si>
  <si>
    <t>ОАО "Инвестиционно-строительная компания Ямало-ненецкого автономного округа"</t>
  </si>
  <si>
    <t xml:space="preserve">Теплоснабжение г.Салехарда от ГТЭС-3  </t>
  </si>
  <si>
    <t>Пусконаладочные работы</t>
  </si>
  <si>
    <t>Заключается договор.</t>
  </si>
  <si>
    <t>Реконструкция помещений комплекса административных зданий УВД ЯНАО под станцию правительственной междугородной связи в г.Салехарде, в том числе: - Станция правительственной связи</t>
  </si>
  <si>
    <t>ГУП "Управление по строительству газопроводов и газификации автономного округа"</t>
  </si>
  <si>
    <t>Выполнен проект. Монтажные и пусконаладочные  работы котельных жилых клмплексов - 100%. Поставка и монтаж оборудования.</t>
  </si>
  <si>
    <t>На заявку о выделении участка было отказано, так как не был решен вопрос со сносом домов на участке.</t>
  </si>
  <si>
    <t>Выполнение по энергетике-100%, выполнение по сантехнике-90%</t>
  </si>
  <si>
    <t>Проектно-изыскательские работы по объекту "Детский дом на 130 мест, с.Яр-Сале Ямальского района"</t>
  </si>
  <si>
    <t>Проектно-изыскательские работы по объекту "Автономная котельная для нужд МП "Ямальские олени"</t>
  </si>
  <si>
    <t>раб.мест</t>
  </si>
  <si>
    <t>Проектно-изыскательские работы ООО "НПО "Арктикпромизыскания" выполнены. Заключен договор на СМР с МУП СМУ.</t>
  </si>
  <si>
    <t>Спальный корпус интерната на 100 мест, пос. Се-Яха Ямальского района</t>
  </si>
  <si>
    <t>Газификация г.Салехарда, в том числе:
Кольцевой газопровод низкого давления по трассе ГРПБ микрорайон "Теремки" - ГРПБ кв. № 21 в г.Салехарде</t>
  </si>
  <si>
    <t>Школа на 530 мест, пос.Тазовский Тазовского района, в том числе проектно-изыскательские работы (КОНСЕРВАЦИЯ)</t>
  </si>
  <si>
    <t xml:space="preserve">Выполнены подготовительные работы: ограждение территории, временные здания и сооружения. Наружные сети канализации-100%; сети ТВС-90%; монтаж 1-го и 2-го  этажей-100%; 3-го этажа-85%. </t>
  </si>
  <si>
    <t>Проектно-изыскательские работы по объекту "Детский сад на 240 мест, с.Яр-Сале Ямальского района"</t>
  </si>
  <si>
    <t>Наружные сети инженерного обеспечения и благоустройство жилого дома в мкр.5, по ул.Советская, в том числе проектно-изыскательские работы</t>
  </si>
  <si>
    <t>км</t>
  </si>
  <si>
    <t xml:space="preserve"> Задание на проектирование объекта находится в стадии согласования.</t>
  </si>
  <si>
    <t>На объекте выполнены следующие работы: устройство каркаса, монтаж перегородок, лестниц, проемов, перекрытий, полы, эл/оборудование, эл/освещение,  вентиляция, вертикальная планировка и благоустройство. Уменьшение сметной стоимости в базовых ценах по замечаниям Счетной палаты ЯНАО от 4  февраля 2008 г.</t>
  </si>
  <si>
    <t>Устройство свайных фундаментов под опоры - 800 шт. Устройство опор, устройство кабельных линий.</t>
  </si>
  <si>
    <t>Выполнены инженерно-геологические и инженерно-геодезические изыскания</t>
  </si>
  <si>
    <t>км/
дор
эл.сн.
Вод.
Кан.</t>
  </si>
  <si>
    <t xml:space="preserve">
1,22
2,46
1,83
1,99</t>
  </si>
  <si>
    <t>Выполнено 100% нулевого цикла. Устройство каркаса  и ограждающих конструкций 1,2 этажей.</t>
  </si>
  <si>
    <t xml:space="preserve">Выполнены инженерно-геологические изыскания. откорректированная проектно-сметная документация готовится  на повт.рассмотрение в гос.экспертизу. </t>
  </si>
  <si>
    <t>Планируемый срок окончания строительства</t>
  </si>
  <si>
    <t>Техническое задание согласовывается с департаментом энергетики и ЖКХ.ЯНАО. Оформляются документы по отводу земельного участка.</t>
  </si>
  <si>
    <t>Склад вещевого имущества, г.Салехард, в том числе проектно-изыскательские работы</t>
  </si>
  <si>
    <t>Инженерное обеспечение жилого комплекса № 14, г. Салехард</t>
  </si>
  <si>
    <t>240</t>
  </si>
  <si>
    <t>15</t>
  </si>
  <si>
    <t>т/сут</t>
  </si>
  <si>
    <t>10</t>
  </si>
  <si>
    <t>14</t>
  </si>
  <si>
    <t>0302</t>
  </si>
  <si>
    <t>0408</t>
  </si>
  <si>
    <t>Реконструкция покрытия МС и перрона аэропорта, г. Салехард (проектно-изыскательские работы)</t>
  </si>
  <si>
    <t>Администрация муниципального образования Ямальский район</t>
  </si>
  <si>
    <t>Техническое задание согласовано с профильным департаментом. Конкурс не состоялся.
Объект исключен из АИП - 2007 (пост.№ 543-А от 22.11.07)</t>
  </si>
  <si>
    <t>Реконструкция газовых сетей п.Газ-Сале Тазовского района ЯНАО</t>
  </si>
  <si>
    <t xml:space="preserve"> ДЭС, п. Находка </t>
  </si>
  <si>
    <t>0310</t>
  </si>
  <si>
    <t>0405</t>
  </si>
  <si>
    <t>СМР</t>
  </si>
  <si>
    <t>ПИР</t>
  </si>
  <si>
    <t>Проектно-изыскательские работы по объекту "Овощехранилище для обеспечения питания дошкольных и школьных учреждений, г.Лабытнанги"</t>
  </si>
  <si>
    <t>Газоснабжение пос. Тазовский ЯНАО. Газопроводы среднего и низкого давления, в т.ч.:</t>
  </si>
  <si>
    <t>2003</t>
  </si>
  <si>
    <t>2005</t>
  </si>
  <si>
    <t xml:space="preserve">Проектно-изыскательские работы по объекту "ДЭС - 1600кВт, с.Салемал Ямальского района" </t>
  </si>
  <si>
    <t>Дом правосудия,  г.Лабытнанги, в том числе проектно-изыскательские работы</t>
  </si>
  <si>
    <t>Техническое задание находится на согласовании в департаменте энергетики и ЖКХ ЯНАО. Объект исключен их АИП - 2007 (пост.№ 543-А от 22.11.07)</t>
  </si>
  <si>
    <t>Подана заявка на град.план. Объект исключен их АИП - 2007 (пост.№ 543-А от 22.11.07)</t>
  </si>
  <si>
    <t>Забито свайное поле, ведутся работы по монтажу каркаса здания.</t>
  </si>
  <si>
    <t>Жилой дом по ул. Свердлова в квартале 16, в том числе проектно-изыскательские работы</t>
  </si>
  <si>
    <t>Выполнены инженерно-геологические изыскания. 
Задание на проектирование находится на рассмотрении в департаменте энергетики и ЖКХ.</t>
  </si>
  <si>
    <t>Инженерное обеспечение микрорайона индивидуальной застройки "Юбилейный", г.Салехард (в том числе проектно-изыскательские работы)</t>
  </si>
  <si>
    <t>Администрация города Губкинский</t>
  </si>
  <si>
    <t>Главный распорядитель бюджетных средств</t>
  </si>
  <si>
    <t>Раздел</t>
  </si>
  <si>
    <t>Подраздел</t>
  </si>
  <si>
    <t>Отвод земельного участка находится на согласовании в Роспотребнадзоре.</t>
  </si>
  <si>
    <t>Из-за отсутствия лимитов, невозможно выставить объект на торги.
Объект исключен из АИП - 2007 (пост.№ 543-А от 22.11.07)</t>
  </si>
  <si>
    <t>Участковая больница на 15 коек, пос.Белоярск Приуральского района, в том числе проектно-изыскательские работы</t>
  </si>
  <si>
    <t>Гкал
Гкал/час</t>
  </si>
  <si>
    <t>35
47</t>
  </si>
  <si>
    <t>Проектно-изыскательские работы по объекту "Административное здание поселковой администрации, с.Гыда Тазовского района"</t>
  </si>
  <si>
    <t>1</t>
  </si>
  <si>
    <t>Центр национальных культур в городе Тарко-Сале, в том числе проектно-изыскательские работы</t>
  </si>
  <si>
    <t>Проектные работы выполнены, ПСД на экспертизе исх.№1063 от 07.10.2008 г.</t>
  </si>
  <si>
    <t>Проектно-изыскательские работы по объекту "Котельная № 19, г.Лабытнанги"</t>
  </si>
  <si>
    <t>Интернат на 110 мест в с.Овгорт Шурышкарского района со спортивным комплексом, в том числе проектно-изыскательские работы</t>
  </si>
  <si>
    <t>0701</t>
  </si>
  <si>
    <t xml:space="preserve">Строительство теплосетей в п.Лопхари к 2-м квартирным домам по ул.Школьная </t>
  </si>
  <si>
    <t xml:space="preserve">Дорога от места разгрузки судов до поселка, внутрипоселковые дороги, с.Нори Надымского района, в том числе проектно-изыскательские работы </t>
  </si>
  <si>
    <t>Водопровод -1,6 км с теплоспутником, изоляцией, ТП -100 вВт, ЛЭП-0,4 кВт - 800 м, здание блока очистки, монтаж отопления.</t>
  </si>
  <si>
    <t>Модульные котельные мощностью две по 25 кВт и 50 кВт в с.Питляр Шурышкарского района, в том числе проектно-изыскательские работы</t>
  </si>
  <si>
    <t xml:space="preserve">Жилой дом, поз. 147/1 в районе Коротчаево </t>
  </si>
  <si>
    <t>Наружные сети инженерного обеспечения и благоустройство территории к 2-м 9-ти этажным жилым домам в мкр. 8 по ул. Высоцкого, г. Ноябрьск, в том числе проектно-изыскательские работы</t>
  </si>
  <si>
    <t>Наружные сети инженерного обеспечения к 4-х эт. общежитию в г.Ноябрьске, мкр."М" по ул. Холмогорская д.1/62</t>
  </si>
  <si>
    <t xml:space="preserve">В соответствии с протоколом выездного совещания при первом заместителе Губернатора ЯНАО (А.И. Острягина) на территории мо от28 июля 2007 г. финансирование объекта приостановлено. Аванс на 01.01.07 г. в размере 2,0 млнн. руб. возвращен УФК по ЯНАО п/п №113 от 15.03.2007 г.. Корректируется ПСД по замечаниям экспертизы. Выполнено свайное основание, монтаж здания, отделочные работы. </t>
  </si>
  <si>
    <t>Проектно-изыскательские работы по объекту "Реконструкция покрытия МС и перрона аэропорта, г. Салехард"</t>
  </si>
  <si>
    <t>14 одноквартирных жилых домов в микрорайоне "Юбилейный" г.Салехарда</t>
  </si>
  <si>
    <t>Проектно-изыскательские работы по объекту "Сети канализации, п.Тазовский Тазовского района"</t>
  </si>
  <si>
    <t>Реконструкция дорог с твердым покрытием в с.Мужи Шурышкарского района</t>
  </si>
  <si>
    <t>Автомобильная дорога с.Мужи - полигон ТБО</t>
  </si>
  <si>
    <t>Заключен договор на выполнение строительно-монтажных работ. Выполняются работы по межеванию земельного участка.</t>
  </si>
  <si>
    <t>Генеральный план г.Салехард (корректировка)</t>
  </si>
  <si>
    <t xml:space="preserve">Инженерные сети к жилым домам № 1,2 в мкр. Таежный в г.Тарко-Сале </t>
  </si>
  <si>
    <t>Учебный корпус на 240 учащихся в с.Халясавэй Пуровского района ЯНАО</t>
  </si>
  <si>
    <t>Инженерно-геологические изыскания выполнены. Выполнен демонтаж и монтаж трубопроводов.
Откорректированная проектно-сметная документация повторно направлена на рассмотрение в государственную экспертизу письмом от 26.08.08г № 939.</t>
  </si>
  <si>
    <t>Изготовление , поставка, монтаж котельной и дымовой трубы. ПНР оборудования котельной. Демонтажные работы и ППр в ЦТП. Изготовление, поставка и монтаж оборудования ЦТП. Электромонтажные, тепломеханические работы, КИПиА в ЦТП, ПНР оборудования ЦТП.</t>
  </si>
  <si>
    <t>Водоочистные сооружения 300 м.куб. в сутки с магистральными сетями тепловодоснабжения в с.Овгорт, в том числе проектно-изыскательские работы</t>
  </si>
  <si>
    <t>автомо
билей</t>
  </si>
  <si>
    <t>4637</t>
  </si>
  <si>
    <t xml:space="preserve"> Монтаж дома из блоков выполнено на 100%. Устройство наружных сетей тепловодоснабжения, газоснабжения, слаботочные сети, канализация. Благоустройство территории-30%. Устройство кровли. Перегородки из керамзитобетонных блоков, устройство лоджий, установка оконных блоков, монтаж вентшахт, монтаж водомерного и теплового узлов, установка калориферов -100%. Внутренние сети водоснабжения, канализации, теплоснабжения, установка калориферов - 100%.</t>
  </si>
  <si>
    <t>Дорога с твердым покрытием в с.Горки Шурышкарского района (дополнительный участок дороги протяженностью 2,2 км)</t>
  </si>
  <si>
    <t>320
10814,2</t>
  </si>
  <si>
    <t xml:space="preserve">Разрабатывается проектно-сметная документация. </t>
  </si>
  <si>
    <t>кот</t>
  </si>
  <si>
    <t>11</t>
  </si>
  <si>
    <t>коек</t>
  </si>
  <si>
    <t>участки</t>
  </si>
  <si>
    <t>Строительство 8-ми автоматизированных блочно-модульных котельных, г. Ноябрьск, в том числе проектно-изыскательские работы</t>
  </si>
  <si>
    <t>Земельный участок под строительство предварительно согласован.</t>
  </si>
  <si>
    <t>Котельная мощностью 7,5 МВт в с.Горки Шурышкарского района ЯНАО</t>
  </si>
  <si>
    <t>Выполнено устройство стен , колонн цокольного этажа на 70%, перекрытие цокольного этажа на 70%, перекрытие 1,2,3, 4 этажей на 70%.
Кладка стен из пеноблоков - 10%; наружные сети ТВС-30%. 
Готовятся документы для передачи НЗС в ГУ "Дирекция кап.стр-ва" для дальнейшего финансирования объекта по "СОТРУДНИЧЕСТВУ"</t>
  </si>
  <si>
    <t>Согласование акта выбора земельного участка</t>
  </si>
  <si>
    <t>Административно-бытовое здание Государственного учреждения "Управление аварийно-спасательной службы Ямало-Ненецкого автономного округа", г. Салехард, по ул. Объездная 12</t>
  </si>
  <si>
    <t>Объект сдан в эксплуатацию -Разрешение на ввод от 13.11.07г. № RU 89506000-023 (Ст-ть 198.973 млн.руб).  Подготовлены документы для подачи на торги оставшихся работ.</t>
  </si>
  <si>
    <t>Предложения по трассе направлены в архитектуру мо Ямальский район для отвода земельного участка.</t>
  </si>
  <si>
    <t>Магистральные сети ТВС к микрорайону Таежный с ЦТП в городе Тарко-Сале</t>
  </si>
  <si>
    <t>Магистральные сети тепловодоснабжения с.Мужи Шурышкарского района (микрорайон 11-12 квартирных жилых домов)</t>
  </si>
  <si>
    <t>Водоснабжение с.Горки 400 м.куб. в сутки с водозабором из подземных источников, в том числе проектно-изыскательские работы</t>
  </si>
  <si>
    <t>Заканчиваются строительно-монтажные работы.</t>
  </si>
  <si>
    <t>м2</t>
  </si>
  <si>
    <t>2</t>
  </si>
  <si>
    <t>Инженерное  обеспечение  земельного  участка  застройки  "2-й жилой комплекс в с.Ныда"</t>
  </si>
  <si>
    <t>тн/сутки, т/год</t>
  </si>
  <si>
    <t>Разработан рабочий проект. Получено положительное заключение государственной экспертизы.</t>
  </si>
  <si>
    <t>Перевод на газообразное топливо котельной № 17 "БАМ", г.Лабытнанги. Пусконаладочные работы</t>
  </si>
  <si>
    <t>Расширение ДЭС-1 с установкой и подключением модульной котельной мощностью 6 Гкал/ч и реконструкцией ЦТП, г.Салехард</t>
  </si>
  <si>
    <t>59,9</t>
  </si>
  <si>
    <t>5</t>
  </si>
  <si>
    <t>0114</t>
  </si>
  <si>
    <t>0314</t>
  </si>
  <si>
    <t>0412</t>
  </si>
  <si>
    <t>0503</t>
  </si>
  <si>
    <t>08</t>
  </si>
  <si>
    <t>0410</t>
  </si>
  <si>
    <t>0908</t>
  </si>
  <si>
    <t>Инженерное обеспечение и работы по благоустройству на углу ул.Свердлова и ул.Чубынина в г.Салехарде</t>
  </si>
  <si>
    <t>Устройство фундаментов, ограждающих конструкций, устройство цокольного, межэтажного и чердачных перекрытий-100%. 
Устройство кровли, вентиляции, монтаж оконных блоков-100%. 
Устройство полов-95%, отделочные работы-70%.</t>
  </si>
  <si>
    <t>75 /
1389,57</t>
  </si>
  <si>
    <t>Изготовления колодцев - 30шт. Укладка канализационных труб Д-200 м, металлические трубы в пенополиуретановой оболочке - 700 м, монтаж резервуара на 100 м3 для ГКНС.</t>
  </si>
  <si>
    <t>Ведутся работы по проектированию.</t>
  </si>
  <si>
    <t>Подготовка объекта к вводу в эксплуатацию.</t>
  </si>
  <si>
    <t>Проектно-изыскательские работы по объекту "Котельная на жидком топливе в с.Мужи Шурышкарского района ЯНАО"</t>
  </si>
  <si>
    <t>Пекарня, с.Новый Порт Ямальского района, в том числе проектно-изыскательские работы</t>
  </si>
  <si>
    <t xml:space="preserve">Расширение ДЭС,с.Яр-Сале, Ямальского района </t>
  </si>
  <si>
    <t>Перевод на газообразное топливо котельной № 15 "Карьерная", г.Лабытнанги. Пусконаладочные работы</t>
  </si>
  <si>
    <t>ЛЭП км; КТП кВ</t>
  </si>
  <si>
    <t>53; 630</t>
  </si>
  <si>
    <t>Газификация с.Аксарка Приуральского района, в том числе проектно-изыскательские работы</t>
  </si>
  <si>
    <t>2,5/1233</t>
  </si>
  <si>
    <t>Реконструкция незавершенного строительством объекта "Рыбоконсервный цех Салехардского РКЗ" под торговый центр по ул. Маяковского, г.Салехард, в том числе проектно-изыскательские работы</t>
  </si>
  <si>
    <t>Проектно-изыскательские работы по объекту "Пункт переработки твердых бытовых и биологических отходов с подъездной дорогой, с.Сеяха Ямальского района"</t>
  </si>
  <si>
    <t>Выполняется смена трубопроводов отопления от камеры ТК-13 до ТК12.</t>
  </si>
  <si>
    <t>Перевод на газовое топливо котельной № 13, г.Лабытнанги</t>
  </si>
  <si>
    <t>Учебный центр УВД на 100 человек, г.Салехард, в том числе проектно-изыскательские работы</t>
  </si>
  <si>
    <t>100
6700</t>
  </si>
  <si>
    <t>Реконструкция теплоэлектростанции в пос.Харп ЯНАО</t>
  </si>
  <si>
    <t>07</t>
  </si>
  <si>
    <t>Канализационные насосные станции и канализационный коллектор в п.Тазовский</t>
  </si>
  <si>
    <t>Свайное основание, ростверк, монтаж колонн и ферм, перекрытий-100%. Установка насосов и монтаж топливных емкостей</t>
  </si>
  <si>
    <t>чел.
м2</t>
  </si>
  <si>
    <t>Неотложные мероприятия по водоснабжению г. Салехарда из подземных источников на мысе Корчаги</t>
  </si>
  <si>
    <t>2,5</t>
  </si>
  <si>
    <t>1000</t>
  </si>
  <si>
    <t>Подана заявка на земельный участок в мае 2008 г., получен устный отказ в выделенииземельного участка.</t>
  </si>
  <si>
    <t>Дом правосудия, г.Салехард, в том числе проектно-изыскательские работы</t>
  </si>
  <si>
    <t>Инженерное обеспечение и благоустройство территории под индивидуальное строительство с.Яр-Сале Ямальского района</t>
  </si>
  <si>
    <t>Монтаж арочных конструкций. Корректировка проекта.</t>
  </si>
  <si>
    <t>Город мастеров (вторая очередь), г.Салехард, в том числе проектно-изыскательские работы</t>
  </si>
  <si>
    <t>Льдохранилище Аксарковского рыбозавода</t>
  </si>
  <si>
    <t>Детский сад на 300 мест в микрорайоне № 3 г.Лабытнанги, в том числе проектно-изыскательские работы</t>
  </si>
  <si>
    <t>Перевод на газовое топливо котельной № 19 "Геофизики", г.Лабытнанги</t>
  </si>
  <si>
    <t>Выполняются строительно-монтажные работы.</t>
  </si>
  <si>
    <t>Мощ-
ность
факт.</t>
  </si>
  <si>
    <t>Объект исключен их АИП - 2007 (пост.№ 543-А от 22.11.07)</t>
  </si>
  <si>
    <t>Перевод на газообразное топливо котельной № 19 "Геофизики", г.Лабытнанги. Пусконаладочные работы</t>
  </si>
  <si>
    <t>Гкал</t>
  </si>
  <si>
    <t>Ведется монтаж системы водоснабжений и канализации. Выполняется благоустройство территории.</t>
  </si>
  <si>
    <t>Проектно-изыскательские работы по объекту "Пункт переработки твердых бытовых и биологических отходов с подъездной дорогой,  с. Новый Порт Ямальского района"</t>
  </si>
  <si>
    <t>39,3; 5*630</t>
  </si>
  <si>
    <t xml:space="preserve">Проектно-изыскательские работы по объекту "Пункт переработки твердых бытовых и биологических отходов с подъездной дорогой,  с. Мыс Каменный Ямальского района" </t>
  </si>
  <si>
    <t>Администрация города Лабытнанги</t>
  </si>
  <si>
    <t>Работы выполнены - 100%. Готовится технический паспорт.</t>
  </si>
  <si>
    <t>Межевание земельного участка.</t>
  </si>
  <si>
    <t>Газоснабжение г. Лабытнанги- 4 этап (п.Харп). Электрохимзащита газопроводов в том числе:
Пусконаладочные работы, пос.Харп</t>
  </si>
  <si>
    <t>Дизельная электростанция и электросети, с.Овгорт Шурышкарского района, в том числе проектно-изыскательские работы</t>
  </si>
  <si>
    <t>п.м.</t>
  </si>
  <si>
    <t>Выполняются работы по разработке проектно-сметной документации.</t>
  </si>
  <si>
    <t>09</t>
  </si>
  <si>
    <t>2006</t>
  </si>
  <si>
    <t xml:space="preserve">Газификация микрорайона № 21 г.Салехарда. </t>
  </si>
  <si>
    <t>Подана заявка в МО Тазовский район на отвод земельного участка 04.03.2008 г. Задание на проектирование объекта находится в стадии согласования.</t>
  </si>
  <si>
    <t>Выполнены работы по устройству сетей ТВС на 100%, сети электроснабжения на 85%. Выполнены работы по строительству ТП к школе на 80%.</t>
  </si>
  <si>
    <t xml:space="preserve">Показатель мощ-
ности
</t>
  </si>
  <si>
    <t>Перевод на газообразное топливо котельной № 13, г.Лабытнанги. Пусконаладочные работы</t>
  </si>
  <si>
    <t>Газификация г.Лабытнанги, в том числе проектно-изыскательские работы</t>
  </si>
  <si>
    <t>12</t>
  </si>
  <si>
    <t>авто-
мобили</t>
  </si>
  <si>
    <t>машино
мест</t>
  </si>
  <si>
    <t>Проектно-изыскательские работы по объекту "Пункт переработки твердых бытовых и биологических отходов с подъездной дорогой, с.Яр-Сале Ямальского района"</t>
  </si>
  <si>
    <t>01</t>
  </si>
  <si>
    <t>05</t>
  </si>
  <si>
    <t>Водоснабжение п.Белоярск Приуральского района. Водозаборные сооружения и насосная станция I подъема, очистные сооружения</t>
  </si>
  <si>
    <t>Стационарный пост пограничного контроля с гаражом и складским помещением в пос.Коротчаево, в том числе проектно-изыскательские работы</t>
  </si>
  <si>
    <t>Администрация муниципального образования Пуровский район</t>
  </si>
  <si>
    <t>Перевод на газовое топливо котельной № 17 "БАМ", г.Лабытнанги</t>
  </si>
  <si>
    <t>гол.</t>
  </si>
  <si>
    <t>Установлено ГРУ. Произведена разводка труб. Установлены горелки.Выполнены строительно-моетажные работы-100%.</t>
  </si>
  <si>
    <t xml:space="preserve">Работы выполнены на 50% </t>
  </si>
  <si>
    <t>га</t>
  </si>
  <si>
    <t>1,4</t>
  </si>
  <si>
    <t>Объект исключен из АИП - 2007 (пост.№ 543-А от 22.11.07)</t>
  </si>
  <si>
    <t>Замена разрушенных ж/б плит ПАГ-18, ПАГ-14 на новые ПАГ-18-167 шт, ПАГ-14-5 шт;
Демонтаж аэродромных плит ПАГ-14 на перроне с перевозкой и складированием на площадке временного хранения - 700 шт.</t>
  </si>
  <si>
    <t>Подана заявка в МО Ямальский район на отвод земельного участка 04.03.2008 г. Задание на проектирование объекта находится в стадии согласования.</t>
  </si>
  <si>
    <t>Школа-сад на 40 мест, пос.Пельвож, в том числе проектно-изыскательские работы</t>
  </si>
  <si>
    <t>Проектно-изыскательские работы по объекту "Здание департамента международных и межрегиональных связей Ямало-Ненецкого автономного округа в г.Ноябрьске"</t>
  </si>
  <si>
    <t>Целевая статья</t>
  </si>
  <si>
    <t>Вид расходов</t>
  </si>
  <si>
    <t>0502</t>
  </si>
  <si>
    <t>Спальный корпус на 80 мест, пос.Антипаюта Тазовского района, в том числе проектно-изыскательские работы</t>
  </si>
  <si>
    <t>208</t>
  </si>
  <si>
    <t>Разработка комплексной  системы управления  развитием  территории сельского  поселения  Яр-Салинское (н.п. Сюнай-Сале, Яр-Сале)</t>
  </si>
  <si>
    <t>3088,95</t>
  </si>
  <si>
    <t>Инженерное обеспечение микрорайона индивидуальной застройки "Солнечный", г.Салехард (в том числе проектно-изыскательские работы)</t>
  </si>
  <si>
    <t>Комплексная  оценка  экологического  состояния  территории муниципального  образования п.Харп и создание экологического паспорта</t>
  </si>
  <si>
    <t>Заключен муниципальный контракт по итогам конкурсных торгов.</t>
  </si>
  <si>
    <t>Выполнена разработка рабочего проекта.</t>
  </si>
  <si>
    <t>Монтажные работы 95%</t>
  </si>
  <si>
    <t>Пусконаладочные работы - 95%</t>
  </si>
  <si>
    <t>Животноводческий комплекс в пос. Аксарка Приуральского района ЯНАО, в том числе проектно-изыскательские работы</t>
  </si>
  <si>
    <t>5-этажный жилой дом из блоков серии 123 в 18-м м/не г.Надым ЯНАО</t>
  </si>
  <si>
    <t>Объект предъявлен рабочей комиссии. Твердое покрытие выполнено на 100%, необходимо выполнить благоустроительные работы</t>
  </si>
  <si>
    <t>Учебно-профессиональный комплекс, г. Новый Уренгой</t>
  </si>
  <si>
    <t>Техническое задание находится на согласовании. Объект исключен их АИП - 2007 (пост.№ 543-А от 22.11.07)</t>
  </si>
  <si>
    <t>Оформляется земельный участок.</t>
  </si>
  <si>
    <t>Земельный участок под строительство в стадии оформления.</t>
  </si>
  <si>
    <t>Резервные объекты энергоснабжения, г. Салехард (поставка нового дизельгенератора, проектирование, монтаж, подключение и пусконаладка дизельгенератора мощностью 630 кВт в районе котельной № 35)</t>
  </si>
  <si>
    <t>210</t>
  </si>
  <si>
    <t>Гкал/час
м3/сут
м3/сут
кВт
м3/сут</t>
  </si>
  <si>
    <t xml:space="preserve">м </t>
  </si>
  <si>
    <t>Теплотрасса в с.Овгорт для десяти одноквартирных жилых домов по ул.Строителей и ул.Молодежная</t>
  </si>
  <si>
    <t>Пекарня в с.Сюнай-Сале Ямальского района, в том числе проектно-изыскательские работы</t>
  </si>
  <si>
    <t>Гараж на 3 единицы автотранспорта в м/р Теремки г.Салехарда, в том числе проектно-изыскательские работы</t>
  </si>
  <si>
    <t>Гаражный бокс, складское помещение, г.Салехард, в том числе проектно-изыскательские работы</t>
  </si>
  <si>
    <t>м3/год</t>
  </si>
  <si>
    <t>Администрация муниципального образования Надымский район</t>
  </si>
  <si>
    <t>020</t>
  </si>
  <si>
    <t>5077</t>
  </si>
  <si>
    <t>м3/сут</t>
  </si>
  <si>
    <t>кВт</t>
  </si>
  <si>
    <t>млн.руб.</t>
  </si>
  <si>
    <t>5-этажный жилой дом № 35 в микрорайоне 11 г.Муравленко</t>
  </si>
  <si>
    <t>Водоочистные сооружения производительностью  500 м3/сут. в п.Газ-Сале</t>
  </si>
  <si>
    <t>Оборудование приобретено в объеме 95%.
СМР выполнены на 80%.
Приостановление работ и консервация объекта на основании распоряжения Админ.ЯНАО от 23.08.07г. № 303-РА.</t>
  </si>
  <si>
    <t>Проектно-изыскательские работы по объекту "Пункт переработки твердых бытовых и биологических отходов с подъездной дорогой, с. Салемал Ямальского района"</t>
  </si>
  <si>
    <t>40</t>
  </si>
  <si>
    <t>гол/см</t>
  </si>
  <si>
    <t>800</t>
  </si>
  <si>
    <t>03</t>
  </si>
  <si>
    <t>2008</t>
  </si>
  <si>
    <t>Типовая участковая больница на 15 коек в пос.Новый Порт Ямальского района, в том числе проектно-изыскательские работы</t>
  </si>
  <si>
    <t>Убойный пункт оленей производительностью 200 голов в смену в пос.Антипаюта Тазовского района, в том числе проектно-изыскательские работы</t>
  </si>
  <si>
    <t xml:space="preserve">Подготовка объекта к сдаче в эксплуатацию. </t>
  </si>
  <si>
    <t>Проектно-сметная документация направлена на рассмотрение в экспертизу.</t>
  </si>
  <si>
    <t xml:space="preserve">Пожарный водоем для нужд МП "Ямальские олени", в том числе проектно-изыскательские работы </t>
  </si>
  <si>
    <t>Пекарня в с.Салемал Ямальского района, в том числе проектно-изыскательские работы</t>
  </si>
  <si>
    <t>ОАО "Инвестиционно-строительная компания Ямало-Ненецкого автономного округа" (заказчик-застройщик)</t>
  </si>
  <si>
    <t>Проектно-изыскательские работы ООО "НПО "Арктикпромизыскания" выполнены. Заключен договор на СМР с ООО "Строитель"</t>
  </si>
  <si>
    <t>скважин</t>
  </si>
  <si>
    <t>Проектно-изыскательские работы по объекту "Причальная стенка с подъездной дорогой в с.Новый Порт"</t>
  </si>
  <si>
    <t>Реконструкция электрических сетей в с.Горки Шурышкарского района, в том числе проектно-изыскательские работы</t>
  </si>
  <si>
    <t>уч-ся</t>
  </si>
  <si>
    <t>Инженерное обеспечение земельного участка застройки "60-ти квартирный жилой дом серии 123 по ул.Мира в пос.Пангоды"</t>
  </si>
  <si>
    <t>На объекте ведутся подготовительные работы.</t>
  </si>
  <si>
    <t>Газификация п.Антипаюта Тазовского района, в том числе проектно-изыскательские работы</t>
  </si>
  <si>
    <t>Инженерные коммуникации для земельных участков под индивидуальную застройку в п. Аксарка Приуральский район (2-я очередь)</t>
  </si>
  <si>
    <t>Канализация п.Аксарка (1-я и 2-я очереди) Приуральского района, в том числе проектно-изыскательские работы</t>
  </si>
  <si>
    <t>Реконструкция ДЭС в п. Катравож, в том числе проектно-изыскательские работы</t>
  </si>
  <si>
    <t>Автомойка АТХ при УВД ЯНАО, г.Салехард, в том числе проектно-изыскательские работы</t>
  </si>
  <si>
    <t>КВт</t>
  </si>
  <si>
    <t>Проектно-изыскательские работы по объекту "Водоочистные сооружения, с.Нори Надымского района"</t>
  </si>
  <si>
    <t>Сети газоснабжения, с.Ныда Надымского района, в том числе проектно-изыскательские работы (I очередь)</t>
  </si>
  <si>
    <t>ЛЭП 6 кВ, км</t>
  </si>
  <si>
    <t>Наименование объектов, заказчиков, заказчиков-застройщиков</t>
  </si>
  <si>
    <t>Газификация пос.Красноселькуп Красноселькупского района, в том числе: Опытно-промышленная эксплуатация Черничного газоконденсатного месторождения</t>
  </si>
  <si>
    <t>Разрабатывается проектно-сметная документация.</t>
  </si>
  <si>
    <t>Реконструкция ПРУ детского сада с дооборудованием его средствами связи</t>
  </si>
  <si>
    <t>Администрация муниципального образования Красноселькупский район</t>
  </si>
  <si>
    <t>Монтаж железобетонных опор, подвеска проводов , земляные работы-100%, установка опор освещения и светильников-100%, устройство барьерных ограждений - 67%, монтаж воздушной линии-100%.</t>
  </si>
  <si>
    <t>Ростверк главного корпуса, резервуар противопожарного запаса воды, ограждение территории убойного пункта. Монтаж стеновых панелей, монтаж панелей кровельного покрытия, монтаж дорожных плит покрытия проездов. Монтаж металлоконструкций холодильных камер, кладкакирпичных стен, основание под ДЭС.</t>
  </si>
  <si>
    <t>ПСД отправлена на экспертизу 15.08.2008г.</t>
  </si>
  <si>
    <t>Вертикальная планировка, свайное основание, монтаж плит перекрытия по ростверку, кирпичная кладка стен, плит перекрытия, монтаж блоков стен 123 с. Монтаж плит перекрытия. Монтаж металлоконструкций.</t>
  </si>
  <si>
    <t>07.05.2008г. получено полож.закл эксп, 4 замеч по смете. Откор.смета напр в эксп 20.05.2008г. До наст.вр.ответ от экспертизы не получен. Работы по благоустройству не ведутся. Разрешение на строительство будет получено после устранения замечаний гос.экспертизы.</t>
  </si>
  <si>
    <t>Задание на проектирование находится в разработке.</t>
  </si>
  <si>
    <t>Инженерное обеспечение жилого квартала № 17, г.Салехард (в том числе проектно-изыскательские работы)</t>
  </si>
  <si>
    <t>1020102/5220207</t>
  </si>
  <si>
    <t>чел</t>
  </si>
  <si>
    <t>Проектно-изыскательские работы по объекту "Склад горюче-смазочных материалов, пос. Белоярск Приуральского района"</t>
  </si>
  <si>
    <t>Расширение дизельной электростанции с.Мужи Шурышкарского района Ямало-Ненецкого автономного округа</t>
  </si>
  <si>
    <t xml:space="preserve">Вертолетная площадка, с.Нори Надымского района, в том числе проектно-изыскательские работы </t>
  </si>
  <si>
    <t>0901</t>
  </si>
  <si>
    <t>мест
кв.м.</t>
  </si>
  <si>
    <t>Выполнение по энергетике-100%, выполнение по сантехнике-100%. Подписывается акт госкомиссии.</t>
  </si>
  <si>
    <t>Проектно-изыскательские работы по объекту "Канализационные очистные сооружения в п.Яр-Сале Ямальского района"</t>
  </si>
  <si>
    <t xml:space="preserve">Проектно-изыскательские работы по объекту "Дорога с твердым покрытием с.Мыс-Каменный - аэропорт" </t>
  </si>
  <si>
    <t>Проектно-изыскательские работы по объекту "Сельский дом культуры, с.Нори Надымского района"</t>
  </si>
  <si>
    <t>0801</t>
  </si>
  <si>
    <t xml:space="preserve"> Техническое задание согласовано. Получено положительное заключение экспертизы. Работы выполнены на 90%. Проложена теплотрасса и водопровод - 311,5м. Рабочий проект направлен на повторную экспертизу.</t>
  </si>
  <si>
    <t>Прокладка трубопроводов, диам.219 мм -4,32 км; диам.325 мм - 0,7 км</t>
  </si>
  <si>
    <t>Инженерное обеспечение под индивидуальную застройку в п.Харп, в том числе: 1-й пусковой комплекс</t>
  </si>
  <si>
    <t>Наружные сети инженерного обеспечения к жилому дому в панели П-5 Западного жилого района в г.Ноябрьск</t>
  </si>
  <si>
    <t xml:space="preserve">Проектно-изыскательские работы по объекту "Пункт переработки твердых бытовых и биологических отходов с подъездной дорогой,  с. Панаевск Ямальского района" </t>
  </si>
  <si>
    <t>Рабочий проект корректируется по замечаниям экспертизы.</t>
  </si>
  <si>
    <t>№ п/п, кол-во объектов</t>
  </si>
  <si>
    <t>Инженерное обеспечение и благоустройство территории под индивидуальное строительство с.Панаевск Ямальского района</t>
  </si>
  <si>
    <t>МВт</t>
  </si>
  <si>
    <t>Проектные работы выполнены. Проект находится на повторной экспертизе. Проведены конкурсные торги, заключен муниципальный контракт на выполнение работ. Забиты сваи 291 шт.</t>
  </si>
  <si>
    <t>ВЛ-10 кВ (в габаритах 35 кВ) п.Аксарка - п.Харсаим Приуральского района ЯНАО, в том числе проектно-изыскательские работы</t>
  </si>
  <si>
    <t>6</t>
  </si>
  <si>
    <t>Конъюнктурный обзор</t>
  </si>
  <si>
    <t>5220102</t>
  </si>
  <si>
    <t>Нулевой цикл - 100%, монтаж блок-бокса , установка дымовых труб- 100%, топливоснабжение - 70%, газоснабжение - 70 %, благоустройство - 20 %, ведутся работы по установке и пуско-наладке оборудования.</t>
  </si>
  <si>
    <t>Расширение дизельной электростанции в пос. Белоярск, Приуральский район, ЯНАО</t>
  </si>
  <si>
    <t>Инженерное обеспечение земельного участка объектами коммунальной инфраструктуры под 8-ми квартирный жилой дом № 2 по ул. Полярная 26А в с.Красноселькуп,  в том числе проектно-изыскательские работы</t>
  </si>
  <si>
    <t>Реконструкция сетей тепловодоснабжения объектов жилья долевого строительства,  с. Яр-Сале Ямальского района, в том числе проектно-изыскательские работы</t>
  </si>
  <si>
    <t>Фундаменты - 100%, траверсы - 100%, прокладка трубопроводов - 100%, устройство технологического проезда - 80%</t>
  </si>
  <si>
    <t>1,354
171,0
171,0
574,993
98,2</t>
  </si>
  <si>
    <t>Проектно-изыскательские работы по объекту "Канализационные очистные сооружения, с.Нори Надымского района"</t>
  </si>
  <si>
    <t>Работы выполнены.</t>
  </si>
  <si>
    <t>Заключен контракт на выполнение работ по итогам конкурсных торгов.</t>
  </si>
  <si>
    <t>Магистральные сети тепловодоснабжения с.Мужи Шурышкарского района (микрорайон 9-ти и 8-ми квартирных жилых домов)</t>
  </si>
  <si>
    <t>Административное здание и гаражный бокс судебного участка  муниципального образования Шурышкарский район, с.Мужи, в том числе проектно-изыскательские работы</t>
  </si>
  <si>
    <t>Административное здание и гаражный бокс судебного участка муниципального образования Красноселькупский район,п.Красноселькуп, в том числе проектно-изыскательские работы</t>
  </si>
  <si>
    <t>Реконструкция линии электроснабжения пос.Горнокнязевск, в том числе проектно-изыскательские работы</t>
  </si>
  <si>
    <t>30,9; 3*630
1,08</t>
  </si>
  <si>
    <t>Школа на 160 мест в с.Катравож, Приуральского района, в том числе проектно-изыскательские работы</t>
  </si>
  <si>
    <t>Спортивно-оздоровительный комплекс, п.Яр-Сале Ямальского района, в т.ч. проектно-изыскательские работы</t>
  </si>
  <si>
    <t>Выполнен монтаж одного блока, монтаж котлов и оборудования, по второму блоку выполнен фундамент-100%. Монтаж второго блока выполнен, оборудование смонтировано. Подготовка объекта к сдаче.</t>
  </si>
  <si>
    <t>Проектно-изыскательские работы по объекту "Котельная мощностью 6 МВт в с.Шурышкары Шурышкарского района ЯНАО"</t>
  </si>
  <si>
    <t>Техническое задание согласовано. Работы выполнены - 80%. Проложена теплотрасса и водопровод - 277пм.
Рабочий проект направлен на повторную экспертизу.</t>
  </si>
  <si>
    <t>Реконструкция железнодорожного вокзала "Ноябрьск-2", в том числе проектно-изыскательские работы</t>
  </si>
  <si>
    <t>Ведутся работы по разработке проектно-сметной документации.</t>
  </si>
  <si>
    <t>Выполняется благоустройство.</t>
  </si>
  <si>
    <t>Торги прошли, договор заключен, получен аванс под закупку строительных материалов. Забито 800 штук свай, смонтировано 7 ж/б опор. Закуплено оборудование на сумму 4702860,08 руб.</t>
  </si>
  <si>
    <t>Получен аванс, закуплены материалы на сумму 6 670 656,88 руб., работы начаты.</t>
  </si>
  <si>
    <t>Забивка свай, устройство фундаментов, - 100%, кладка стен - 80%. Ведутся внутренние отделочные работы 1 и 2 блоков.</t>
  </si>
  <si>
    <t>Отсыпка-100% теплоснабжение-100%  сети канализации-100% электроснабжения-100%</t>
  </si>
  <si>
    <t>Отсыпка-90% теплоснабжение-90%  сети канализации-90% электроснабжения-90%</t>
  </si>
  <si>
    <t>Выполнены инженерно-геологические и инженерно-геодезические изыскания. Закончена разработка проектно-сметной документации, рабочий проект находится на рассмотение в госуд.экспертизе исх.№966 от 04.09.2008 г.</t>
  </si>
  <si>
    <t>Реконструкция сетей электроснабжения 10-0,4 кВ с.Аксарка Приуральского района, ЯНАО. II этап строительства - ТП 10/0,4 кВ с ВЛ-0,4 кВ</t>
  </si>
  <si>
    <t>Проектно-изыскательские работы по объекту "Склад горюче-смазочных материалов, пос. Панаевск Ямальского района"</t>
  </si>
  <si>
    <t>Стационарный пост пограничного контроля с гаражом и складским помещением в Надымском районе, в том числе проектно-изыскательские работы</t>
  </si>
  <si>
    <t xml:space="preserve">Проектно-изыскательские работы по объекту "Детский сад № 1 на 240 мест, г.Тарко-Сале" </t>
  </si>
  <si>
    <t>мВт</t>
  </si>
  <si>
    <t>20</t>
  </si>
  <si>
    <t>Установлено 8 блок-боксов, забито 198 свай (по проекту-267) под инженерные сети, смонтировано 285 ж/б плит, установлены мобильные здания - 3 шт. Смонтировано технологических трубопроводов - 1800 м, сварено газосборных сетей от Р-53, Р-55 - 2600 м.</t>
  </si>
  <si>
    <t>Администрация города Салехард</t>
  </si>
  <si>
    <t>260</t>
  </si>
  <si>
    <t>1495</t>
  </si>
  <si>
    <t>Администрация муниципального образования Шурышкарский район</t>
  </si>
  <si>
    <t>Обустройство отсекающих изгородей для изгородного содержания оленей, Красноселькупский район (МУП "Совхоз Полярный"), в том числе проектно-изыскательские работы</t>
  </si>
  <si>
    <t>тыс.м3</t>
  </si>
  <si>
    <t>236,555</t>
  </si>
  <si>
    <t>Получено положительное заключение государственной экспертизы. Заключен контракт на СМР.</t>
  </si>
  <si>
    <t>м (газ)
м (кан)
м (вода)</t>
  </si>
  <si>
    <t>3948
5820
7060</t>
  </si>
  <si>
    <t>225
5693</t>
  </si>
  <si>
    <t>Проектно-изыскательские работы выполнены. Получено положительное заключение государственной экспертизы.</t>
  </si>
  <si>
    <t>Газоснабжение г.Лабытнанги - 4 этап (п.Харп). База газовой службы в п.Харп, ЯНАО</t>
  </si>
  <si>
    <t>Проектно изыскательские работы выполнены в полном объему. Получено положительное заключение экспертизы № 248.В(6)-2007 (№181.В(6)-2006) от 11.07.2007 г.</t>
  </si>
  <si>
    <t>Тепловодоснабжение пос.Яр-Сале Ямальского района, в том числе проектно-изыскательские работы</t>
  </si>
  <si>
    <t>ОАО "Инвестиционно-строительная компания Ямало-Ненецкого автономного округа"</t>
  </si>
  <si>
    <t>Инженерное обеспечение земельного участка застройки "60-ти квартирный жилой дом в 18 ж.к. г.Надым"</t>
  </si>
  <si>
    <t>Блочно-модульная котельная № 2 в городе Тарко-Сале Пуровского района, в том числе проектно-изыскательские работы</t>
  </si>
  <si>
    <t>Блочная котельная производительностью 5,0 Гкал/час в п.Находка Тазовского района, в том числе проектно-изыскательские работы</t>
  </si>
  <si>
    <t>Администрация города Салехарда</t>
  </si>
  <si>
    <t xml:space="preserve">Пожарное депо на 4 выезда, пос.Пангоды, Надымский район, в том числе проектно-изыскательские работы </t>
  </si>
  <si>
    <t>Инженерное обеспечение земельных участков индивидуальной застройки в с. Катравож Приуральского района, в том числе проектно-изыскательские работы</t>
  </si>
  <si>
    <t>ЛЭП км; КТП кВ
МГв</t>
  </si>
  <si>
    <t>Центр бытовых услуг с баней в п.Белоярск Приуральского района, в том числе проектно-изыскательские работы</t>
  </si>
  <si>
    <t>Инженерное обеспечение земельного участка объектами коммунальной инфраструктуры под строительство жилого дома  по ул.Геологоразведчиков 15 в с.Красноселькуп, в том числе проектно-изыскательские работы</t>
  </si>
  <si>
    <t>мест
м2</t>
  </si>
  <si>
    <t xml:space="preserve">Грузовой причал в п. Тазовский Тазовского района, в том числе проектно-изыскательские работы </t>
  </si>
  <si>
    <t>Рыбоприемный пункт на 40 т/сутки в п. Тазовский Тазовского района</t>
  </si>
  <si>
    <t>Монтаж оборудования</t>
  </si>
  <si>
    <t>Газоснабжение г. Лабытнанги- 4 этап (п.Харп). База газовой службы.</t>
  </si>
  <si>
    <t>г/кал</t>
  </si>
  <si>
    <t>1600</t>
  </si>
  <si>
    <t>5,6</t>
  </si>
  <si>
    <t>2 х 25
50</t>
  </si>
  <si>
    <t>Проект направлен на экспертизу.</t>
  </si>
  <si>
    <t xml:space="preserve">Не предоставлены правоустанавливающие документы на землю (действующая вертолётная площадка). Задание на проектирование согласовано. Выполнены инженерно-геологические изыскания. </t>
  </si>
  <si>
    <t>Проектно-изыскательские работы по объекту "Пождепо, с.Гыда Тазовского района"</t>
  </si>
  <si>
    <t>Спальный корпус на 100 мест, с.Новый Порт Ямальского района, в том числе проектно-изыскательские работы</t>
  </si>
  <si>
    <t>Гкал/
час</t>
  </si>
  <si>
    <t>Стадия предпроектной подготовки.
Объект исключен из АИП - 2007 (пост.№ 543-А от 22.11.07)</t>
  </si>
  <si>
    <t>Согласовывается техническое задание на проектирование.
Объект исключен из АИП - 2007 (пост.№ 543-А от 22.11.07)</t>
  </si>
  <si>
    <t>Гкал/час
м3/сут
кВт</t>
  </si>
  <si>
    <t>0,214
21,0
34</t>
  </si>
  <si>
    <t>Инженерные сети тепло-, водо-, электроснабжения к жилым домам мкр. IV-А (западная часть) г.Новый Уренгой</t>
  </si>
  <si>
    <t>Работы по устройству свайного основания выполнены на 80%, работы по прокладке трубопроводов выполнены на 85%.</t>
  </si>
  <si>
    <t>Заключен конракт на выполнение проектных работ. Проплачен аванс 30% от стоимости контракта.</t>
  </si>
  <si>
    <t>Решается вопрос о перераспределении лимитов.
Объект исключен из АИП - 2007 (пост.№ 543-А от 22.11.07)</t>
  </si>
  <si>
    <t>Оформляется разрешение на строительство.</t>
  </si>
  <si>
    <t xml:space="preserve">Забивка свай школы Бл.А,В,С,Д , интернат Бл.А,В,С-100%, Подбетонное осн-е, гидроиз-я, утеп-е пенополистиролом, армирование школа Бл.АВСД-100%, интернат Бл. А,В,С-100%. Кладка наруж. стен школы 1,2,3 этаж Бл.А-60%, Блок В,С-100%, бл.А-60%. Кладка внутрен.стен 1,2,3 эт. школы  Бл. В-70%, бл.С -100%. Устр-во стропил. системы школы бл. А,В,С-100% Бетонирование: школа Бл. А,В,С,Д-100%, интернат Блок А-100%, С-50%. Армирование: 1,2,3 этаж школы Бл. А,В,С. 1,2 этаж школы Бл. Д-100%. </t>
  </si>
  <si>
    <t>Коробка здания, полы - 100%, отмостка, установка ворот, внутреннее электроосвещение - 100%, благоустройство - 80%. Объект подготовлен для передачи НЗС  УФСБ по Свердловской области.</t>
  </si>
  <si>
    <t>Ведутся работы по разработке проектной документации. Возврат средств п/п от 31.12.08 г. №920</t>
  </si>
  <si>
    <t>Заключён муниципальный контракт. Ведутся проектные работы. Возврат денежных средств 0,510 млн.руб. п/п №96 от 25.01.2008 г.</t>
  </si>
  <si>
    <t>Замена труб. Утепление сетей ТВС минватой и обшивка металлом - 628,5 п/м. трассы (2514 п/м труб)</t>
  </si>
  <si>
    <t>Выполнены общестроительные работы: устр-во нулевого цикла 1-4, монтаж рампы, монтаж перегородок, потолки, полы. Доставка и монтаж оборудования.</t>
  </si>
  <si>
    <t>Достройка рыбообрабатывающего цеха Тазовского рыбозавода</t>
  </si>
  <si>
    <t>60 / 40</t>
  </si>
  <si>
    <t>пос/см / м2</t>
  </si>
  <si>
    <t>Реконструкция общежития профессионально-технического училища №21, г. Лабытнанги, в том числе проектно-изыскательские работы</t>
  </si>
  <si>
    <t>Административное здание архива Ямало-Ненецкого автономного округа, г. Салехард</t>
  </si>
  <si>
    <t>Для сортировки</t>
  </si>
  <si>
    <t>0105</t>
  </si>
  <si>
    <t>0501</t>
  </si>
  <si>
    <t>Заключен муниципальный контракт по выполнению проектно-изыскательских работ с экспертным сопровождением проекта на строительство сетей инженерного обеспечения.</t>
  </si>
  <si>
    <t>Срок начала строительства</t>
  </si>
  <si>
    <t>Ед. изм.мощности</t>
  </si>
  <si>
    <t>Перевод на газовое топливо котельной № 15 "Карьерная", г.Лабытнанги</t>
  </si>
  <si>
    <t>ПСД находится на повт.корректировке по замечаниям гос.экспертизы заявкой исх.№ 1565-ЯХ от 23.12.08г, повторно направлен запрос на отвод земельного участка исх.№1028 от 26.09.08 г. 10%от суммы контракта резервируется до получения полож.закл.экспертизы.</t>
  </si>
  <si>
    <t>Проектно-изыскательские работы по объекту "Дизельная электростанция - 5,0 МВт, с.Новый Порт Ямальского района"</t>
  </si>
  <si>
    <t>Проектно-изыскательские работы по объекту "Клуб, с.Мужи Шурышкарского района"</t>
  </si>
  <si>
    <t>Спортивный комплекс, г.Салехард, в том числе проектно-изыскательские работы</t>
  </si>
  <si>
    <t>Расширение котельной № 2 с увеличением мощности на 0,7 МВт в с.Мужи, ул.Архангельского, в том числе проектно-изыскательские работы</t>
  </si>
  <si>
    <t>ПИР выполнены-100%. Проектно-сметная документация находится на экспертизе в ГУ ЯНАО "УГСЭПД" с 17.07.2007 г.</t>
  </si>
  <si>
    <t xml:space="preserve">Рыбоприёмный пункт с отделением морозки на 50 т/сутки, в пос.Новый Порт Ямальского района, в том числе проектно-изыскательские работы </t>
  </si>
  <si>
    <t>Автоматизированная система диспетчерского управления и технического учета энергоносителей крышных котельных для МП "Салехардэнерго" г.Салехард МИР АСДУ/АСТУЭ-11, в том числе проектно-изыскательские работы</t>
  </si>
  <si>
    <t>300</t>
  </si>
  <si>
    <t>Разработана проектно-сметная документация.
прочие (договор пожертвования с ООО"Газпром добыча Надым" от16.12.08 г. №2008/12/0861) пост.Адм. ЯНАО №707-А от 18.12.2008 г.</t>
  </si>
  <si>
    <t>Согласовано задание на проектирование. Выполняются работы по разработке проектно-сметной документации.прочие (договор пожертвования с ООО"Газпром добыча Надым" от16.12.08 г. №2008/12/0861) пост.Адм. ЯНАО №707-А от 18.12.2008 г.</t>
  </si>
  <si>
    <t>Получено положительное заключение экспертизы. Выплачен аванс на закупку оборудования</t>
  </si>
  <si>
    <t>Инженерное обеспечение жилого комплекса № 1 в 1 квартале МЭЗ г.Новый Уренгой, в том числе проектно-изыскательские работы: -Магистральные инженерные сети. Газоснабжение. 1 очередь. 2 очередь  -Магистральные инженерные сети. Тепловые сети. Водопровод 1 очередь. 2 очередь</t>
  </si>
  <si>
    <t>Произведен возврат аванса 0,3 млн.руб. п/п № 1370 от 10.06.08г по контракту № 025-СМР от 25.12.06г (97 389 556р) с ФГУП по телекоммуникациям и информатике "Салют"</t>
  </si>
  <si>
    <t>Нулевой цикл -90%, благоустройство -20%. В 2008 году выделены субвенции на природоохранные мероприятия. Д-т на 01.01.09г - 1,076169 млн.руб.</t>
  </si>
  <si>
    <t>Устройство фундаментов - 100%, стены, перекрытия , кладка внутренних перегородок - 100%, устройство стропильной системы, кровля-100%, обшивка фасада с утеплением -50%.</t>
  </si>
  <si>
    <t>газ
кан.
Вод
ВЛ 6
ВЛ 04
(м)</t>
  </si>
  <si>
    <t>кан
вод
(м)</t>
  </si>
  <si>
    <t>Строительно-монтажные работы выполнены, оформляется технический паспорт объекта.</t>
  </si>
  <si>
    <t>2,6</t>
  </si>
  <si>
    <t>Реконструкция ЛЭП 0,4-10кВ, с.Мыс Каменный, в том числе проектно-изыскательские работы</t>
  </si>
  <si>
    <t>Объект предъявлен рабочей комиссии.</t>
  </si>
  <si>
    <t>Проектно-изыскательские работы по объекту "Берегоукрепление в с.Сеяха Ямальского района"</t>
  </si>
  <si>
    <t>Проектно-изыскательские работы по объекту "Полигон ТБО в п.Ныда, Надымский район, ЯНАО"</t>
  </si>
  <si>
    <t>Выполнены работы по устройству наружных сетей инженерного обеспечения: сети тепловодоснабжения – 100%; сети канализации – 95%, сети электроснабжения – 100%. Закончены работы по устройству канализационных выпусков,  наружного освещения объекта, благоустройство  прилегающей территории.</t>
  </si>
  <si>
    <t>Поставка, монтаж и пусконаладочные работы ДГ 630 кВт.
Распоряжение Администрации мо г. Салехард  от 11.01.2008 г. №7-р "О передаче материальных ценностей" (в департамент имущественных отношений Администрации города Салехарда и далее муниципальному предприятию "Салехардэнерго"на сумму 8,237 млн.руб.)</t>
  </si>
  <si>
    <t>Земляные работы, фундаменты, монтаж резервуаров, монтаж оборудования, пусконаладочные работы. Возврат денежных средств подрядчиком в сумме 720 т.р. Платежное поручение № 1323 от 29.12.2008г.</t>
  </si>
  <si>
    <t>ПСД направлена на повторную корректировку проектировщику.</t>
  </si>
  <si>
    <t>Задание на проектирование не согласовано департаментом энергетики и ЖКХ. 
Подрядчик работы не выполнил и вернул деньги в объеме 0,717 млн.руб. заказчику Возврат денежных средств подрядчиком, платежное поручение № 21 от 05.09.08г</t>
  </si>
  <si>
    <t>Задание на проектирование не согласовано департаментом энергетики и ЖКХ.  Выполнены инженерно-геологические изыскания.</t>
  </si>
  <si>
    <t>Задание на проектирование не согласовано департаментом энергетики и ЖКХ.  Возврат 354212.0руб п/п №22 от 16.09.08 г.</t>
  </si>
  <si>
    <t>ПСД на корректировке по замечаниям экспертизы исх.№442-ЯХ от 10.04.08 г.</t>
  </si>
  <si>
    <t>При контрольной проверке выполненныхработ (МУ "УКС") было установлено, что объемы работ завышены и подлежат снятию. На объекте выполняются  работы внутренней отделке, вентиляции, сантехнические работы, благоустройство.</t>
  </si>
  <si>
    <t>ГУ "Дирекция капитального строительства и инвестиций Ямало-Ненецкого автономного округа" (государственный заказчик объектов Адресной инвестиционной программы)</t>
  </si>
  <si>
    <t>Администрация города Салехард (заказчик Адресной инвестиционной программы)</t>
  </si>
  <si>
    <t>Администрация города Губкинский (заказчик Адресной инвестиционной программы)</t>
  </si>
  <si>
    <t>Администрация муниципального образования город Лабытнанги (заказчик Адресной инвестиционной программы)</t>
  </si>
  <si>
    <t>Администрация муниципального образования город Муравленко (заказчик Адресной инвестиционной программы)</t>
  </si>
  <si>
    <t>Администрация муниципального образования Надымский район (заказчик Адресной инвестиционной программы)</t>
  </si>
  <si>
    <t>Администрация города Новый Уренгой (заказчик Адресной инвестиционной программы)</t>
  </si>
  <si>
    <t>Администрация муниципального образования город Ноябрьск (заказчик Адресной инвестиционной программы)</t>
  </si>
  <si>
    <t>Администрация муниципального образования Красноселькупский район (заказчик Адресной инвестиционной программы)</t>
  </si>
  <si>
    <t>Администрация муниципального образования Приуральский район (заказчик Адресной инвестиционной программы)</t>
  </si>
  <si>
    <t>Администрация муниципального образования Пуровский район (заказчик Адресной инвестиционной программы)</t>
  </si>
  <si>
    <t>Администрация Тазовского района (заказчик Адресной инвестиционной программы)</t>
  </si>
  <si>
    <t>Администрация муниципального образования Шурышкарский район (заказчик Адресной инвестиционной программы)</t>
  </si>
  <si>
    <t>Администрация муниципального образования Ямальский район (заказчик Адресной инвестиционной программы)</t>
  </si>
  <si>
    <t>МУП ЖКХ РЭП-2 в пос. Харп. Перевод котельной на газообразное топливо</t>
  </si>
  <si>
    <t>Выполнен монтаж технологического газового оборудования</t>
  </si>
  <si>
    <t>Проектно-сметная документация разработана - 100%</t>
  </si>
  <si>
    <t>Обновление топографической съемки сельского поселения Красноселькуп</t>
  </si>
  <si>
    <t>Административное здание и гаражный бокс судебных участков №№ 1,2 муниципального образования г.Лабытнанги, в том числе проектно-изыскательские работы</t>
  </si>
  <si>
    <t>Административное здание и гаражный бокс судебного участка муниципального образования Ямальский район,п.Яр-Сале, в том числе проектно-изыскательские работы</t>
  </si>
  <si>
    <t>Административное здание и гаражный бокс судебного участка муниципального образования Шурышкарский район,с.Мужи, в том числе проектно-изыскательские работы</t>
  </si>
  <si>
    <t>Административное здание и гаражный бокс судебного участка муниципального образования Тазовский район,п.Тазовский, в том числе проектно-изыскательские работы</t>
  </si>
  <si>
    <t>Хозяйственный корпус и гараж Салехардской окружной больницы, г. Салехард, в том числе проектно-изыскательские работы</t>
  </si>
  <si>
    <t>5221002</t>
  </si>
  <si>
    <t>Спальный корпус на 100 мест в с.Белоярск Приуральского района, в том числе проектно-изыскательские работы</t>
  </si>
  <si>
    <t>Разработка местных нормативов градостроительного проектирования в границах муниципального образования Шурышкарский район, межселенных территорий</t>
  </si>
  <si>
    <t>1200</t>
  </si>
  <si>
    <t>Работы выполнены в полном объеме.
Оформляются документы на ввод объекта в эксплуатацию.</t>
  </si>
  <si>
    <t>190</t>
  </si>
  <si>
    <t>381</t>
  </si>
  <si>
    <t>380</t>
  </si>
  <si>
    <t>мест</t>
  </si>
  <si>
    <t>Проектно-изыскательские работы по объекту "Дом прессы", г.Салехард</t>
  </si>
  <si>
    <t>объект</t>
  </si>
  <si>
    <t>Административно-бытовой комплекс отдела внутренних дел муниципального образования Ямальский район, в том числе: 
Изолятор временного содержания  наполняемостью 26 мест, пос. Яр-Сале Ямальского района, в том числе проектно-изыскательские работы</t>
  </si>
  <si>
    <t>Газоснабжение г. Лабытнанги-1 очередь 2 этап</t>
  </si>
  <si>
    <t>Необходимое софинансирование на 2010 год за счет средств бюджета МО</t>
  </si>
  <si>
    <t>Необходимое софинансирование на 2011 год за счет средств бюджета МО</t>
  </si>
  <si>
    <t>Необходимое софинансирование на 2012 год за счет средств бюджета МО</t>
  </si>
  <si>
    <t>Энергогаз</t>
  </si>
  <si>
    <t>Администрация муниципального образования город Лабытнанги</t>
  </si>
  <si>
    <t>ОБЪЕКТЫ, НЕ ВВЕДЕННЫЕ В ЭКСПЛУАТАЦИЮ, работы по которым окончены или отсутствует остаток сметной стоимости</t>
  </si>
  <si>
    <t>НОВЫЕ ОБЪЕКТЫ - ОБЪЕКТЫ, ФИНАНСИРОВАНИЕ ПО КОТОРЫМ ЗА СЧЕТ ОКРУЖНОГО БЮДЖЕТА НЕ ПРОИЗВОДИЛОСЬ</t>
  </si>
  <si>
    <t>Остаток сметной стоимости на 01.01.2013 г.</t>
  </si>
  <si>
    <t>Объекты, строящиеся по программе СОТРУДНИЧЕСТВО, а также объекты, строительство которых приостановлено или передано другим инвесторам</t>
  </si>
  <si>
    <t>В соответстсвии с поручением Губернатора ЯНАО от 25.08.2009г. № 212. Виза Губернатора Учесть при формировании бюджета на 20010 год. Ведутся работы по разработке проектно-сметной документации.</t>
  </si>
  <si>
    <t>Примечание (основание для включения)</t>
  </si>
  <si>
    <t>ввод 2009</t>
  </si>
  <si>
    <t>2012</t>
  </si>
  <si>
    <t>Школа на 320 мест, с.Овгорт Шурышкарского района, в том числе затраты на проектно-изыскательские работы.</t>
  </si>
  <si>
    <t>2010</t>
  </si>
  <si>
    <t>Проект</t>
  </si>
  <si>
    <t xml:space="preserve">Государственные капитальные вложения на 2011 год </t>
  </si>
  <si>
    <t xml:space="preserve">Государственные капитальные вложения на 2012 год </t>
  </si>
  <si>
    <t>133</t>
  </si>
  <si>
    <t>Культура</t>
  </si>
  <si>
    <t>Теплотрасса в с.Шурышкары для десяти одноквартирных жилых домов по ул. Молодежная</t>
  </si>
  <si>
    <t>Школа-интернат, с.Кутопьюган Надымского района , в том числе затраты на проектно-изыскательские работы. 
1 этап - Школа на 160 мест</t>
  </si>
  <si>
    <t>ВСЕГО по АИП:</t>
  </si>
  <si>
    <t>Спальный корпус на 60 мест, с.Катравож Приуральского района, в том числе затраты на проектно-изыскательские работы</t>
  </si>
  <si>
    <t>Спальный корпус на 100 мест, с.Белоярск Приуральского района, в том числе затраты на проектно-изыскательские работы</t>
  </si>
  <si>
    <t>Межбюджетные трансферты</t>
  </si>
  <si>
    <t>2010-2012 год</t>
  </si>
  <si>
    <t>Всего профинансировано по состоянию на 01.01.2010 г.</t>
  </si>
  <si>
    <t>Объект завершен строительством, оформление документов для ввода в эксплуатацию</t>
  </si>
  <si>
    <t>Другие вопросы в области социальной политики</t>
  </si>
  <si>
    <t>Котельная с.Харсаим Приуральского района, в том числе проектно-изыскательские работы</t>
  </si>
  <si>
    <t>Письмо администрации м.о. Приуральский район от 25.12.2009 г. № 770-АИ для окончания проектно-изыскательских работ и оплаты экспертизы.</t>
  </si>
  <si>
    <t>Для завершения строительства в пределах остатка сметной стоимости</t>
  </si>
  <si>
    <t>Обращение граждан о строительстве коммунальных сетей к индивидуальной жилой застройке, письмо администрации м.о. Приуральский район от 25.12.2009 г. № 770-АИ</t>
  </si>
  <si>
    <t>Проектно-изыскательские работы и реконструкция сетей тепловодоснабжения с. Аксарка Приуральского района, ЯНАО</t>
  </si>
  <si>
    <t>Строительство объекта "Водозаборные сооружения, насосная станция I подъема и очистные сооружения п. Белоярск" Приуральский район, ЯНАО</t>
  </si>
  <si>
    <t xml:space="preserve">Проектно-изыскательные работы и строительство объекта «Газификация п. Аксарка. Внутриквартальные сети газоснабжения  п. Аксарка. Газопровод высокого и низкого давления. Газорегуляторный пункт блочный (ГРПБ).» Приуральский район, ЯНАО </t>
  </si>
  <si>
    <t>Проектно-изыскательские работы и реконструкция объекта «ДЭС в п. Катравож» Приуральский район, ЯНАО</t>
  </si>
  <si>
    <t>Предлагаемые изменения</t>
  </si>
  <si>
    <t>ПЕРЕЧЕНЬ
СТРОЕК И ОБЪЕКТОВ АДРЕСНОЙ ИНВЕСТИЦИОННОЙ ПРОГРАММЫ
ЯМАЛО-НЕНЕЦКОГО АВТОНОМНОГО ОКРУГА
НА 2010 ГОД
по государственным заказчикам объектов, заказчикам и заказчикам-застройщикам
(государственный заказчик, главный распорядитель средств окружного бюджета - 
департамент строительства Ямало-Ненецкого автономного округа)</t>
  </si>
  <si>
    <t>2007</t>
  </si>
  <si>
    <t>Детский сад на 225 мест в квартале №39, г.Салехард, в т.ч. ПД</t>
  </si>
  <si>
    <t>Строительство многоквартирного жилого дома №1 в квартале "Ямальский", г.Салехард, в т.ч.ПД, в т.ч. оплата кредиторской задолженности (ЯНАО)</t>
  </si>
  <si>
    <t>Реконструкция взлетно - посадочной полосы, МРД, РД-1, РД-2 и перрона аэропорта г. Салехард, в т.ч. корректировка ПД (ЯНАО)</t>
  </si>
  <si>
    <t>Заказчик</t>
  </si>
  <si>
    <t>Стадия работ (ПИР; СМР)</t>
  </si>
  <si>
    <t xml:space="preserve">ОБЪЕКТЫ, ПЕРЕДАННЫЕ ГЛАВНОМУ РАСПОРЯДИТЕЛЮ БЮДЖЕТНЫХ СРЕДСТВ - ДЕПАРТАМЕНТУ ПО РАЗВИТИЮ АПК ЯНАО (В СООТВЕТСТВИИИ С ПОСТАНОВЛЕНИЕМ АДМИНИСТРАЦИИ ЯНАО ОТ 09.10.2008 Г. № 542-А и потом) </t>
  </si>
  <si>
    <t>ИТОГО</t>
  </si>
  <si>
    <t xml:space="preserve">НОВЫЙ ОБЪЕКТ. </t>
  </si>
  <si>
    <t>Новый объект</t>
  </si>
  <si>
    <t>Задание на проектирование согласовано с профильным департаментом. Выполняются работы по разработке ПИР. Затраты местного бюджета
Объект исключен из АИП - 2007 (пост.№ 543-А от 22.11.07)</t>
  </si>
  <si>
    <t>новый</t>
  </si>
  <si>
    <t>НАЦИОНАЛЬНАЯ БЕЗОПАСНОСТЬ И ПРАВООХРАНИТЕЛЬНАЯ ДЕЯТЕЛЬНОСТЬ</t>
  </si>
  <si>
    <t>НАЦИОНАЛЬНАЯ ЭКОНОМИКА</t>
  </si>
  <si>
    <t>КУЛЬТУРА, КИНЕМАТОГРАФИЯ, СРЕДСТВА МАССОВОЙ ИНФОРМАЦИИ</t>
  </si>
  <si>
    <t>СОЦИАЛЬНАЯ ПОЛИТИКА</t>
  </si>
  <si>
    <t>ОБРАЗОВАНИЕ</t>
  </si>
  <si>
    <t>Возврат аванса, муниципальный контракт в стадии расторжения.</t>
  </si>
  <si>
    <t>Самотечная канализация-1300 м, водопровод-1,4 км. ВЛ-10 кВтУлица с щебеночным покрытием -600 м.Введены в эксплуатацию наружные сети газоснабжения (1 этап строительства) Разрешение на ввод № RU 89507301-11 от 12.10.2009 г. (1583,5 м., ст-ть 3,5 млн руб.)</t>
  </si>
  <si>
    <t xml:space="preserve">На основании Распоряжения Администрации ЯНАО №123-РА от 18.04.07 г. принята незавершенка по объекту "Здание гаража" от ОАО "ИСК ЯНАО" с целью строительства здания Роснедвижимости.
Письмом ДС №401-17/МИО ЮТ от 30.09.09 г. было рекомендовано не отражать ранее отраженную сумму незавершенного строительства "Здание гаража" на сумму 1,067 млн.руб.
</t>
  </si>
  <si>
    <t xml:space="preserve">Приняты ПИР на сумму аванса. Оставшиеся проектные работы будут выполнены при наличии ассигнований. </t>
  </si>
  <si>
    <t>Выполняются проектно-изыскательские работы ОАО "СибНИПИгазстрой" г.Тюмень. Работы не ведутся из-за отсутствия ассигнований. Незавершенка и финансирование приняты от УВД ЯНАО в 2009 году.</t>
  </si>
  <si>
    <t>НОВЫЙ ОБЪЕКТ заключения пока нет</t>
  </si>
  <si>
    <t>новый объект, фин. За счет местного бюджета</t>
  </si>
  <si>
    <r>
      <t xml:space="preserve">Сметная стоимость в </t>
    </r>
    <r>
      <rPr>
        <u/>
        <sz val="22"/>
        <rFont val="Times New Roman"/>
        <family val="1"/>
        <charset val="204"/>
      </rPr>
      <t xml:space="preserve">текущих ценах, </t>
    </r>
    <r>
      <rPr>
        <sz val="22"/>
        <rFont val="Times New Roman"/>
        <family val="1"/>
        <charset val="204"/>
      </rPr>
      <t>либо ориентировочная стоимость объекта</t>
    </r>
  </si>
  <si>
    <t>ЖИЛИЩНОЕ ХОЗЯЙСТВО</t>
  </si>
  <si>
    <t>КОММУНАЛЬНОЕ ХОЗЯЙСТВО</t>
  </si>
  <si>
    <t>ЗДРАВООХРАНЕНИЕ</t>
  </si>
  <si>
    <t>ФИЗИЧЕСКАЯ КУЛЬТУРА И СПОРТ</t>
  </si>
  <si>
    <t>Сооружения очистки подземных вод на водозаборе в микрорайоне Вынгапуровский, г.Ноябрьск</t>
  </si>
  <si>
    <t>Новый объект.</t>
  </si>
  <si>
    <t>Полигон твердых бытовых отходов в с.Аксарка</t>
  </si>
  <si>
    <t>Полигон твердых бытовых отходов в с.Белоярск</t>
  </si>
  <si>
    <t>Новый объект. Есть закл. ГЭ. Нет расчета прогн.ст-ти</t>
  </si>
  <si>
    <t>Новый объект. ПСД и закл.эксп.есть</t>
  </si>
  <si>
    <t>Заключены договоры на ПИР с фирмой "Ямата"</t>
  </si>
  <si>
    <t>Для продолжения работ. Через департамент энергетики приобретено оборудование на сумму 26,3 млн.руб. ПСД есть, отриц.закл.экспертизы</t>
  </si>
  <si>
    <t>Был возврат аванса (п/п№219 от 08.04.09г. на сумму 2730000 руб.) работы не ведутся</t>
  </si>
  <si>
    <t xml:space="preserve">Была начата разработка проектно-сметной документации.
</t>
  </si>
  <si>
    <t>Протокол от 11.05.07г. № 1 по завершению строительства ж.д.в мкр.Юбилейный, г.Салехард, заказчик - ГУЗ "Салехардская окружная больница".</t>
  </si>
  <si>
    <t>Инженерно-геодезические изыскания, разработка проектно-сметной документации.</t>
  </si>
  <si>
    <t>Устройство зем. Полотна улицы-600м. Выполнено 300 м линий электропередач.Газопровод-300 м, ведутся работы по установке колодцев.</t>
  </si>
  <si>
    <t>ПСД и экспертиза есть, объект для АИП новый, строится за счет средств МО</t>
  </si>
  <si>
    <t>Заказчик-застройщик ГУ "Дирекция капитального строительства Ямало-Ненецкого автономного округа"</t>
  </si>
  <si>
    <t>Детский сад на 330 мест в микрорайоне 9, г.Губкинский, в т.ч. ПД</t>
  </si>
  <si>
    <t>Детский сад на 300 мест, г.Лабытнанги, в т. ч. ПД</t>
  </si>
  <si>
    <t>Детский сад на 300 мест, г. Муравленко, в т. ч. ПД</t>
  </si>
  <si>
    <t>Детский сад на 220 мест, г.Надым, в т. ч. ПД, в т.ч. оплата кредиторской задолженности</t>
  </si>
  <si>
    <t>Детский сад на 300 мест, г.Новый Уренгой, в т. ч. ПД, в т.ч. оплата кредиторской задолженности</t>
  </si>
  <si>
    <t>Детский сад на 300 мест, г.Тарко-Сале, в т. ч. ПД</t>
  </si>
  <si>
    <t>Инженерное обеспечение микрорайона индивидуальной застройки "Солнечный", г.Салехард, в т.ч ПД, в т.ч. оплата кредиторской задолженности</t>
  </si>
  <si>
    <t>Инженерное обеспечение микрорайона индивидуальной застройки "Юбилейный", г.Салехард, в т.ч ПД, в т.ч. оплата кредиторской задолженности</t>
  </si>
  <si>
    <t>Строительство многоквартирного жилого дома №2 в квартале "Ямальский", г.Салехард, в т.ч.ПД</t>
  </si>
  <si>
    <t>Строительство Парка Победы, г.Салехард, в т.ч. ПД (ЯНАО)</t>
  </si>
  <si>
    <t>Заказчик-застройщик ОАО "Инвестиционно-строительная компания Ямало-Ненецкого автономного округа"</t>
  </si>
  <si>
    <t>Реконструкция военного городка под туберкулезный стационар (третий пусковой комплекс Харпской окружной больницы №2),Приуральский район, г. Харп, в т.ч. ПИР  (ЯНАО)</t>
  </si>
  <si>
    <t>Реконструкция здания государственного учреждения здравоохранения "Ямало-Ненецкий окружной специализированный Дом ребенка", г. Тюмень, ул. М. Горького, 28А в т.ч. ПИР (ЯНАО)</t>
  </si>
  <si>
    <t>Заказчик-застройщик ГОУ ВПО "Тюменский государственный нефтегазовый университет"</t>
  </si>
  <si>
    <t>Строительство общежития на 200 мест  для студентов из ЯНАО, г.Тюмень, ул.Пермякова, в т.ч. ПИР</t>
  </si>
  <si>
    <t>Приобретение оборудования для общежития на 200 мест для студентов из ЯНАО, г. Тюмень, ул. Пермякова</t>
  </si>
  <si>
    <t>Заказчик-застройщик ГБУ ТО "Управление капитального строительства"</t>
  </si>
  <si>
    <t>Строительство  лечебного корпуса на 150 мест ГУП "Ямало-Ненецкий  окружной реабилитационный центр для детей с ограниченными возможностями и детей, состоящих на диспансерном учете  "Большой Тараскуль" пос. Большой Тараскуль, в т.ч. ПД (ЯНАО)</t>
  </si>
  <si>
    <t>Строительство Ямальского многопрофильного колледжа на 1200 мест в г. Салехарде, в.т.ч. ПД (ЯНАО)</t>
  </si>
  <si>
    <t>Приобретение оборудования для  Ямальского многопрофильного колледжа на 1200 мест в г.Салехарде</t>
  </si>
  <si>
    <t>Инженерное обеспечение ГУЗ больница восстановительного лечения "Ахманка"  ЯНАО, в т.ч. ПИР (газификация котельной, реконструкция лечебного корпуса)</t>
  </si>
  <si>
    <t>Долевое участие в строительстве объекта "Концертный зал с залом официальных совещаний и блоком вспомогательных помещений", г.Салехард, в т.ч. ПИР (ЯНАО)</t>
  </si>
  <si>
    <t>Инженерное обеспечение и благоустройство 5-секционного жилого дома по ул.Свердлова, г.Салехард, в т.ч ПД, в т.ч. оплата кредиторской задолженности</t>
  </si>
  <si>
    <t>Инженерное обеспечение и благоустройство 134-х квартирного жилого дома в квартале №45, г.Салехард, в т.ч. оплата кредиторской задолженности</t>
  </si>
  <si>
    <t>Строительство профессионально - технического училища на 250 мест г. Тарко-Сале, в т.ч. ПД (общежитие и лабораторный корпус) (ЯНАО)</t>
  </si>
  <si>
    <t>Строительство спально-оздоровительного комплекса Ямало-Ненецкого детского санатория "Снежинка", в т. ч. ПД (ЯНАО)</t>
  </si>
  <si>
    <t>Строительство спального корпуса санаторно-лесной школы на 150 мест в п.Верхний Бор г.Тюмень, в т.ч. ПД (ЯНАО)</t>
  </si>
  <si>
    <t>Строительство противотуберкулезного диспансера со стационаром на 60 коек в г. Тарко-Сале, в т.ч. ПИР (ЯНАО)</t>
  </si>
  <si>
    <t xml:space="preserve">Строительство холодильника вместимостью 100 т на фактории Усть-Юрибей (ЯНАО), в т.ч. ПД, в т.ч. оплата кредиторской задолженности </t>
  </si>
  <si>
    <t xml:space="preserve">Строительство холодильника вместимостью 100 т в п.Гыда (ЯНАО), в т.ч. ПД, в т.ч. оплата кредиторской задолженности </t>
  </si>
  <si>
    <t>Строительство здания эвакобазы в г.Салехарде для размещения детей, выезжающих на отдых и оздоровление за пределы ЯНАО, в т.ч. ПИР, в т.ч. оплата кредиторской задолженности (ЯНАО)</t>
  </si>
  <si>
    <t>Строительство канализационно-очистных сооружений хозяйственно-бытовых стоков ГУЗ "Психиатрическая больница ЯНАО", в т.ч. ПД</t>
  </si>
  <si>
    <t>Многоквартирный жилой дом п.Мужи, в т.ч. ПД, в т.ч. оплата кредиторской задолженности</t>
  </si>
  <si>
    <t>Многоквартирный жилой дом п.Тазовский, в т.ч. ПД</t>
  </si>
  <si>
    <t>Строительство учебно-професионального комплекса в мкр.Студенческий, г.Новый Уренгой, в т.ч. корректировка ПД</t>
  </si>
  <si>
    <t>Строительство крытого ледового комплекса с искусственным льдом, г.Новый Уренгой, в т.ч. ПИР</t>
  </si>
  <si>
    <t>Строительство волоконно-оптической телефонной связи для ГУЗ "Психиатрическая больница ЯНАО", в т.ч. установка междугородного телефонного автомата</t>
  </si>
  <si>
    <t>Строительство эксплуатационных водоснабжающих скважин для ГУЗ "Психиатрическая больница ЯНАО" (в т.ч. ПД)</t>
  </si>
  <si>
    <t xml:space="preserve">Реконструкция водопроводных сооружений Ямало-Ненецкого детского санатория "Снежинка", п.Криводаново Тюменской области, в т.ч. ПИР                                                                                                                  </t>
  </si>
  <si>
    <t xml:space="preserve">Реконструкция канализационных очистных сооружений Ямало-Ненецкого детского санатория "Снежинка", п.Криводаново Тюменской области, в т.ч. ПИР                                                                                                                  </t>
  </si>
  <si>
    <t>Федеральный центр нейрохирургии г.Тюмень</t>
  </si>
  <si>
    <t>Клуб на 750 мест Тюменского юридического института МВД РФ, в т.ч. корректировка ПСД</t>
  </si>
  <si>
    <t>Центр востановительной медицины и реабилитации "Снежинка" (газификация котельной и детского санатория) ЯНАО</t>
  </si>
  <si>
    <t>Строительство социального дома на 100 квартир в г.Тюмени, в т.ч. ПИР</t>
  </si>
  <si>
    <t>Многоквартиный жилой дом, г.Ноябрьск, в т.ч. ПД</t>
  </si>
  <si>
    <t>Многоквартирный жилой дом г.Надым, в т.ч. ПД, в т.ч. оплата кредиторской задолженности</t>
  </si>
  <si>
    <t>Ямало-Ненецкий детский санаторий "Снежинка", п.Криводаново Тюменской области. Электроснабжение ВОС санатория "Снежинка" п.Криводаново</t>
  </si>
  <si>
    <t>Инженерная подготовка жилого района «Комарово», в т.ч. ПД</t>
  </si>
  <si>
    <t>Строительство железнодорожного вокзала в п.Пурпе Пуровского района, в т.ч. ПД</t>
  </si>
  <si>
    <t>Последнее фиансирование 2009 год. Получена  проектная документация в полном объеме – 16.04.09г. Направлен проект на экспертизу  27.04.09г. Аванс по договору на экспертизу оплачен в августе 2009г. По договору выдача заключения в течении 90 дней после оплаты аванса. 15.10.09г. Получены замечания экспертизы №1411-ЯХ. 25.11.09г. отккоректированная по замечаниям ПСД направлена в экспертизу.</t>
  </si>
  <si>
    <t>Последнее финансирование 2009 год ПСД получена в полном объеме, 06.04.2009г. направлена на экспертизу, аванс по контракту на проведение экспертизы оплачен 11.08.09г. срок исполнения контракта 3 месяца с момента перечисления аванса. 10.11.09г. вновь получены замечания по проекту и смете. 01.12.09г. ответы на замечания отправлены в экспертизу.</t>
  </si>
  <si>
    <t>Последнее финансироание 2009 год. ПСД получена в полном объеме, 06.04.2009г. направлена на экспертизу, аванс по контракту на проведение экспертизы оплачен 11.08.09г. срок исполнения контракта 3 месяца с момента перечисления аванса. 10.11.09г. вновь получены замечания по проекту и смете. 01.12.09г. ответы на замечания отправлены в экспертизу.</t>
  </si>
  <si>
    <t>Кладка стен из: пеноблоков - 58,5%, из крас.кирпича - 47%. Штукатур.работы: черновая отделка: 38,5%, окна - 98,5%, радиаторы - 47,5%. Стяжка пола - Б.А, Б.В - 100%. Прокладка трубопроводов систем отопления: Б.А. - 100%. Кровля - 100%, укладка конькового элемента - Б.А, Б.В - 100%, утепление кровли - 0%; утепление фасада - 99%, чистовая отделка наружного фасада - 99%. Покраска фасада здания - 99%. Земл работы для прокладки сетей ТВС - 100%, прокладка труб тепловодоснабжения - 60%, проводят гидравлич.испытания. Укладка бордюрного камня - 75%, устр. дорог - 80%, отмостки вокруг здания - 70%, асфальт - 62,6%.</t>
  </si>
  <si>
    <t>фундамент - 100%, бетонирование стен ростверка- 90%, устройство вертик гидроизоляции - 970м2, 1-4 захватка (каркас, стены, колонны) армирование - 100%, бетонирование плиты перекрытия 4 захватки - 100%, армирование плиты перекрытия 3 захв - 100%, бетонирование лестничных клеток - 113,2м2., балки БЛМ -6шт., устройство опалубки бассейна - 100%, армирование плиты бассейна - 100%, устройство опалубки лифтовой шахты - 40м2, выторфовка - 950м3, отсыпка котлована - 2877м3. Ведуться работы на 4 захв: по срубке колонн в отметку, устройству прогревочного провода на плиту перекрытия первого этажа.</t>
  </si>
  <si>
    <t>По проекту получены замечания экспертизы 09.11.09г. №1554-ЯХ, направлены в экспертизу ответы и рабочие чертежи 16.12.09г., 24.12.09г., 02.02.2010г.</t>
  </si>
  <si>
    <t>20.08.09г. получена проектная документация. Направлена на экспертизу 07.09.09г. Заключен договор на проведение экспертизы 02.10.2009г. Срок исполнения 3 месяца с даты оплаты аванса. Аванс оплачен в ноябре. Получены замечания экспертизы №255-ЯХ от 25.02.2010г.</t>
  </si>
  <si>
    <t>Получен полный комплект ПСД, направлена на экспертизу 08.05.09г. Аванс по контракту на проведение экспертизы оплачен 11.08.09г., срок исполнения контракта 3 месяца с момента перечисления аванса. Письмом №82-ЯХ от 27.01.10г. получены замечания экспертизы, направлен отккоректированный проект на экспертизу 17.03.10г.</t>
  </si>
  <si>
    <t>Письмом №264-ЯХ от 26.02.10г. получены замечания экспертизы, ответы и откорректированный проект направлен в экспертизу 22.03.10г.</t>
  </si>
  <si>
    <t>Письмом №1499-ЯХ от 29.10.09г. получены замечания экспертизы, ответы и откорректированный проект направлен в экспертизу 02.12.09г. Проект находится на экспертизе.</t>
  </si>
  <si>
    <t>Последнее финансирование 2009 год. Получены замечания экспертизы № 2257-ВС от 14.10.09г. Откоррект проект</t>
  </si>
  <si>
    <t>Последнее финансирование 2009 год. 05.11.09г. получены замечания экспертизы, 19.11.09г. отккорект ПСД направлена в экспертизу для снятия замечаний.</t>
  </si>
  <si>
    <t>Поледнее финансирование 2009 год. МО вып-ет доотвод зем.уч. 29.09.09г. получены замечания по сметному разделу № 1306, откор. смет.документ. в экспертизу направлена 06.11.09г., 16.12.09г.</t>
  </si>
  <si>
    <t>Монтаж газопровода-100%, смонтирована труба, врезка газопровода, установлены гильзы - 100%, опоры под ВЛ 0,4 и 6 кВ, забивка свай по ТП - 100% (25 шт), установке подвесов на опоры для кабеля освещения - 100%, кабельная линия - 100%, конвертовка (щебень) под ТП - 100%, изготовление металлического ростверка и настила под ТП-98%.</t>
  </si>
  <si>
    <t>Бурение скважин под опоры ВЛ 0,4 и 6 кВ - 100%, опоры под ВЛ 0,4 и кВ - 98%, светильные приборы - 95%, забивка свай под ТП - 27 шт из 27. Прокладка газопровода - 100%, готова заливка бетонной подготовки под колодцы 26шт - 100%, монтаж водопровода - 100%,  прокладка газопровода.</t>
  </si>
  <si>
    <t xml:space="preserve">Укл.керамич.плитки - 94%, радиаторы - 100%, стеклопакеты - 84%, монтаж поручней лестн.клеток - 100%, окраска кух. и коридорных стен - 51%, прокладка внутреннего ТВС - 100%, разводка эл.проводки - 100%,  окраска: потолков - 59%, стен - 26%, декоратив штукатурка стен балконов - 57%, монтаж лифта - 95%, установка дверей - 90%, обои - 60%, установка ванн - 27%, прокладка газовой трубы - 1,2с. - 100%, настил линолиума - 59%, уст.розеток и выключателей 1,2с - 90%, уст.раковин, унитазов 1,2 с - 26%, окраска фасадов - 1,2,7,6-100%, 3,4,5 - 60%. </t>
  </si>
  <si>
    <t>Включен в план постановлением №54-п от 02.03.2010г.Подана заявка на предоставление земельного участка 29.03.10г.</t>
  </si>
  <si>
    <t>СМР: укрепл откосов земл полотна торфогр смесью, посев трав - 100%, основание из щебня - 100%, устройство корыта в грунте под дорож.одежду - 100%, уст бетон. бортового камня - 100%, выравнив слой из щебня под воен технику -100%, асфальтобетон - 100%, смонтировано воен техники - 10 шт. Ведутся работы: по облицовке гранитной плитой тумбы вечного огня и фасадов блоков колон 1,2,3; по установкенаправляющих под установку гранитных плит на фасад блока колон 4; по сборке и монтажу ферм в осях А-А, 1-1, связей, площадок, лестниц на блоках колонн блоков 1,2,3,4, по монтажу газопровода.</t>
  </si>
  <si>
    <t xml:space="preserve"> Административный корпус: общестроительные работы - 100%, спецмонтажные работы - 100%, оборудование и мебель - 100%, не устранены замечания экспертизы. Утилизатор: общестроительные работы - 100%, спецмонтажные работы - 100%, оборудование и мебель - 100%, не устранены замечания экспертизы. Паталого-анатомический корпус: фундаменты, цокольное перекрытие, стены, металлоконструкции - 100%, кровля-100%, внутренние перегородки-100%. Физиотерапевтич.: демонтаж спортзала -100%. Земляные работы по котловану-100%. Дальнейшие работы не проводятся из-за отсутствия положительного заключения экспертизы.</t>
  </si>
  <si>
    <t xml:space="preserve"> Земляные работы  по БПБ 70670 куб.м. - выполнено 90%(28000 куб.м.). Агротехмероприятия 40,2 га - 85%.Рек.    Рек.перрона и мест стоянки (МС) воздушных судов (ВС).  Реконструкция сборного ж/б покрытия и основания 81702 кв.м. - выполнено 95% выемка грунта из основания 47532 м куб., укладка геосинтетических материалов"Тайпар" и "Фортрак" 77617 кв.м. (95%), отсыпка щебёночного основания 23285 куб.м. (95%), устройство цементо-песчаного основания 77617 кв.м. (95%), монтаж ж/б плит ПАГ-14 - 6468 шт (95%), заливка швов в плитах цементо-песчаным раствором 95%, заливка швов аэродромной мастикой (95%). А/б покрытие 78600 кв.м., выполнено 95%.  Реконструкция водоотводных сооружений 3930 м.п., выполнено 75%.  Внутрипортовая автодорога 2200 м.п -отсыпка земполотна - 90%, укладка водоперепускных труб - 50%.  (проектная документация на экспертизе).</t>
  </si>
  <si>
    <t>Объект готовиться к вводу в эксплуатацию.</t>
  </si>
  <si>
    <t>Последнее финансирование 2009 год. Конкурс на разработку ПД проведен, заключен государственный контракт на выполнение ПИР( сумма контракта 10 645,5).  (Сумма первого контракта от 31.10.2007г. 1  606,563. работы выполнены, 17,0 тех. условия на подключение инженерных коммуникаций)</t>
  </si>
  <si>
    <t xml:space="preserve">Работа по конструктивным этапам; корректировка проекта в связи с новым техзаданием;  внутренние спецработы 96%, фасад 98%; денежные средства не могут быть осовены полностью генподрядчиком в связи с тем, что не решен вопрос по водоснабжению (не решен вопрос проектирования и строительства водозабора, обеспечивающего потребности не только строящегося корпуса, но и потребности всего комплекса санатория и поселка в целом)Отделочные работы 94%,котельная 100%,оборудование 50%. </t>
  </si>
  <si>
    <t>1-ый пусковой комплекс (введены в эксп.):Общественно-административный блок, Педагогический колледж. 2-ой пусковой комплекс (введены в эксп.): Общежитие на 602 места,Медицинский колледж, Профессиональное училище №12.  3-ий пусковой комплекс:  Колледж культуры и искусства (введен в эксп.). Инженерно-хозяйственный блок (введен в эксп.). Спортивный блок: разрешение на ввод объекта в эксплуатацию № RU 89306000-43-09  от 03.11.2009г. 3.4. Благоустройство територии колледжа: разрешение на ввод объекта в эксплуатацию № 07-2009 от31.12.2009г.</t>
  </si>
  <si>
    <t>(Государственный контракт исполнен на меньшую сумму. Подписано Соглашение о расторжении). Оборудование и мебель поставляется по графику ввода объектов Ямальского многопрофильного комплекса. Общежитие - 100%, Медицинский колледж - 100%, Педагогический колледж - 100%, Общественно-административный блок - 100%, Профессиональное училище №12 - 100%, Колледж культуры и искусства - 100%, Инженерно-хозяйственный блок - 100%, Спортивный блок-100%.</t>
  </si>
  <si>
    <t>Разрешение на ввод от 18.07.2008г. № RU 72511411 общая площадь объекта 75 000м2, сметная стоимость строительства в ценах 2001 года 79 834,11 тыс. рублей. В том числе смр 42 993,11 тыс. рублей.</t>
  </si>
  <si>
    <t>Разрешение на ввод от 29.08.2008г. № RU 8930600-31-08 общая площадь объекта 4128,7м2. Финансирование: ОЦП "Сотрудничество" - 835 000,0 тыс. рублей, АИП ЯНАО - 255 290,0 тыс. рублей.</t>
  </si>
  <si>
    <t>Разрешение на ввод объекта в эксплуатацию № RU 89306000-56-09 от 31.12.2009г. без стоимости строительства.</t>
  </si>
  <si>
    <t>Разрешение на ввод объекта в эксплуатацию № RU 89306000-54-09 от 31.12.2009г. без стоимости строительства.</t>
  </si>
  <si>
    <t>Объект сдан в эксплуатацию: разрешение на ввод объекта в эксплуатацию № 89-05-02-01-2008-019 от 29.12.2008 г.</t>
  </si>
  <si>
    <t xml:space="preserve"> Поледнее финансирование 2009 год. забито 100% свай основания, ростверк - 100%: Блок Б: металлоконструкции - 80%; Блок А: металлоконструкции - 60%. Строительство не ведется. Документы на взыскание задолженности переданы в Арбитражный суд ЯНАО.</t>
  </si>
  <si>
    <t>Последнее финансирование 2009 год. Разработка ПД</t>
  </si>
  <si>
    <t xml:space="preserve">Последнее финансирование 2009 год. ООО "РУБи ВР"(100%): пусконаладочные работы системы очистки; оформляется пакет документов на ввод.  </t>
  </si>
  <si>
    <t>Основание из ж/б свай-100%;  монолитные ж/б ростверки-100%;  техподполье из фундаментных блоков ФСБ-100%, цокольные перекрытия из ж/б плит-75%, кирпичная кладка стен-18%, каркас металический-25%.</t>
  </si>
  <si>
    <t>ОБЪЕКТЫ областной программы "СОТРУДНИЧЕСТВО"</t>
  </si>
  <si>
    <t>группа</t>
  </si>
  <si>
    <t>Утвержденный объем бюджетных ассигнований на 2010 год</t>
  </si>
  <si>
    <t>Предалагемый объем бюджетных ассигнований на 2010 год</t>
  </si>
  <si>
    <r>
      <t xml:space="preserve">Сметная стоимость в </t>
    </r>
    <r>
      <rPr>
        <u/>
        <sz val="26"/>
        <rFont val="Times New Roman"/>
        <family val="1"/>
        <charset val="204"/>
      </rPr>
      <t xml:space="preserve">текущих ценах, </t>
    </r>
    <r>
      <rPr>
        <sz val="26"/>
        <rFont val="Times New Roman"/>
        <family val="1"/>
        <charset val="204"/>
      </rPr>
      <t>либо ориентировочная стоимость объекта</t>
    </r>
  </si>
  <si>
    <t>ИТОГО НА 2010 год</t>
  </si>
  <si>
    <t>Группа</t>
  </si>
  <si>
    <t>ИТОГО: по объектам не включенным в перечень на 2010 год</t>
  </si>
  <si>
    <t xml:space="preserve">ООО "РУБи ВР"(100%): пусконаладочные работы системы очистки; оформляется пакет документов на ввод.  </t>
  </si>
  <si>
    <t>ИТОГО: по объектам прошлых лет, введенным в эксплуатацию, и объекты, исключенные из программы</t>
  </si>
  <si>
    <t>Мощ-
ность
ЖИЛЬЯ</t>
  </si>
  <si>
    <t>Обсуждение у Мискевича 11.05.2010</t>
  </si>
  <si>
    <t>Уточнить наименование объекта</t>
  </si>
  <si>
    <t>Проектно-изыскательские работы и строительство четырех объектов "Жилой дом на 2 квартиры для специалистов на селе" в д. Зеленый Яр, Приуральский район, ЯНАО</t>
  </si>
  <si>
    <t>Проектно-изыскательские работы и строительство объекта "Газификация п. Аксарка Приуральского района, ЯНАО"</t>
  </si>
  <si>
    <t>Проектно-изыскательские работы и строительство объекта "Инженерное обеспечение земельных участков ндивидуальной застройки в с. Белоярск" Приуральский район, ЯНАО</t>
  </si>
  <si>
    <t>Проектно-изыскательские работы и строительство объекта "Инженерное обеспечение земельных участков индивидуальной застройки в с. Катравож" Приуральский район, ЯНАО</t>
  </si>
  <si>
    <t>Наименование</t>
  </si>
  <si>
    <t>ПИР окончены есть пол. заключения экспертизы</t>
  </si>
  <si>
    <t>Жилой дом на 4 квартиры, с. Катравож Приуральского района, в том числе затраты на проектно-изыскательские работы</t>
  </si>
  <si>
    <t>Двухквартирный жилой дом, с.Зеленый Яр Приуральского района, в том числе затраты на проектно-изыскательские работы</t>
  </si>
  <si>
    <t>Двухквартирный жилой дом, д.Лаборовая Приуральского района, в том числе затраты на проектно-изыскательские работы</t>
  </si>
  <si>
    <t>Жилой дом на 4 квартиры, с. Харсаим  Приуральского района, в том числе затраты на проектно-изыскательские работы</t>
  </si>
  <si>
    <t>Реконструкция системы водоснабжения с устройством кольцевого водоснабжения п.Харп,  в том числе затраты на проектно-изыскательские работы</t>
  </si>
  <si>
    <t>Освоено по состоянию на 01.05.2010 г.</t>
  </si>
  <si>
    <t>Планируемый объем бюджетных ассигнований на 2010 год</t>
  </si>
  <si>
    <t>Профинансировано по состоянию на 27.05.2010 г.</t>
  </si>
  <si>
    <t>Жилой дом на 12 квартир, с.Белоярск   Приуральского района, в том числе затраты на проектно-изыскательские работы</t>
  </si>
  <si>
    <t>Жилой дом на 12 квартир, с.Аксарка Приуральского района, в том числе затраты на проектно-изыскательские работы</t>
  </si>
  <si>
    <t>Прогнозный остаток сметной стоимости (финансирования) на 01.01.2011 г.</t>
  </si>
  <si>
    <t xml:space="preserve">Государственные капитальные вложения на 2013 год </t>
  </si>
  <si>
    <t>Необходимое софинансирование на 2013 год за счет средств бюджета МО</t>
  </si>
  <si>
    <t>Остаток сметной стоимости на 01.01.2014 г.</t>
  </si>
  <si>
    <t>Детский сад на 120 мест в с. Белоярск, Приуральский район, ЯНАО, в том числе проектно-изыскательские работы</t>
  </si>
  <si>
    <t>Участковая больница на 15 коек, пос. Белоярск, Приуральский район, ЯНАО, в том числе проектно-изыскательские работы</t>
  </si>
  <si>
    <t>2002</t>
  </si>
  <si>
    <t>2013</t>
  </si>
  <si>
    <t>Другие вопросы в области национальной безопасности и правоохранительной деятельности</t>
  </si>
  <si>
    <t>ЖИЛИЩНО-КОММУНАЛЬНОЕ ХОЗЯЙСТВО</t>
  </si>
  <si>
    <t>Дошкольное образование</t>
  </si>
  <si>
    <t>360</t>
  </si>
  <si>
    <t>2014</t>
  </si>
  <si>
    <t>КУЛЬТУРА И КИНЕМАТОГРАФИЯ</t>
  </si>
  <si>
    <t xml:space="preserve">Подпрограмма "Комплексное освоение и развитие территорий в целях жилищного строительства" </t>
  </si>
  <si>
    <t>Массовый спорт</t>
  </si>
  <si>
    <t>50</t>
  </si>
  <si>
    <t>250</t>
  </si>
  <si>
    <t>квартир</t>
  </si>
  <si>
    <t>2015</t>
  </si>
  <si>
    <t xml:space="preserve">Подпорная стенка "Набережной Саргина" в городе Тарко-Сале </t>
  </si>
  <si>
    <t>голов</t>
  </si>
  <si>
    <t>265</t>
  </si>
  <si>
    <t>21600</t>
  </si>
  <si>
    <t>3,5</t>
  </si>
  <si>
    <t>проект</t>
  </si>
  <si>
    <t>Благоустройство</t>
  </si>
  <si>
    <t>департамент строительства и жилищной политики Ямало-Ненецкого автономного округа</t>
  </si>
  <si>
    <t>Администрация муниципального образования Ямальский район (заказчик Адресной инвестиционной программы ЯНАО)</t>
  </si>
  <si>
    <t>Администрация города Салехард (заказчик Адресной инвестиционной программы ЯНАО)</t>
  </si>
  <si>
    <t>Администрация города Губкинский (заказчик Адресной инвестиционной программы ЯНАО)</t>
  </si>
  <si>
    <t>Администрация муниципального образования город Лабытнанги (заказчик Адресной инвестиционной программы ЯНАО)</t>
  </si>
  <si>
    <t>Администрация муниципального образования город Муравленко (заказчик Адресной инвестиционной программы ЯНАО)</t>
  </si>
  <si>
    <t>Администрация муниципального образования Надымский район (заказчик Адресной инвестиционной программы ЯНАО)</t>
  </si>
  <si>
    <t>Администрация города Новый Уренгой (заказчик Адресной инвестиционной программы ЯНАО)</t>
  </si>
  <si>
    <t>Администрация муниципального образования город Ноябрьск (заказчик Адресной инвестиционной программы ЯНАО)</t>
  </si>
  <si>
    <t>Администрация муниципального образования Красноселькупский район (заказчик Адресной инвестиционной программы ЯНАО)</t>
  </si>
  <si>
    <t>Администрация муниципального образования Приуральский район (заказчик Адресной инвестиционной программы ЯНАО)</t>
  </si>
  <si>
    <t>Администрация муниципального образования Пуровский район (заказчик Адресной инвестиционной программы ЯНАО)</t>
  </si>
  <si>
    <t>Администрация Тазовского района (заказчик Адресной инвестиционной программы ЯНАО)</t>
  </si>
  <si>
    <t>Администрация муниципального образования Шурышкарский район (заказчик Адресной инвестиционной программы ЯНАО)</t>
  </si>
  <si>
    <t>90/
300/
1500</t>
  </si>
  <si>
    <t>250/625</t>
  </si>
  <si>
    <t>5637
4020</t>
  </si>
  <si>
    <t>2609
4092
3604
910
3400</t>
  </si>
  <si>
    <t>мест/
м2</t>
  </si>
  <si>
    <t>тысяч дел</t>
  </si>
  <si>
    <t>машино/мест</t>
  </si>
  <si>
    <t>авто-
мобилей</t>
  </si>
  <si>
    <t xml:space="preserve">мест                  </t>
  </si>
  <si>
    <t>2070</t>
  </si>
  <si>
    <t>ГКУ "Дирекция капитального строительства и инвестиций Ямало-Ненецкого автономного округа" (государственный заказчик объектов Адресной инвестиционной программы ЯНАО)</t>
  </si>
  <si>
    <t>ГКУ "Дирекция капитального строительства и инвестиций Ямало-Ненецкого автономного округа"</t>
  </si>
  <si>
    <t>833</t>
  </si>
  <si>
    <t>Дорожное хозяйство (дорожные фонды)</t>
  </si>
  <si>
    <t>Проектно-изыскательские работы по объекту "Здание линейного отдела внутренних дел на станции Новый Уренгой"</t>
  </si>
  <si>
    <t>Специальный приёмник для содержания лиц, арестованных в административном порядке, на 50 мест, г. Ноябрьск, в том числе проектно-изыскательские работы</t>
  </si>
  <si>
    <t>Административное здание исполнительных органов государственной власти Ямало-Ненецкого автономного округа, г. Салехард, в том числе затраты на проектно-изыскательские работы</t>
  </si>
  <si>
    <t>Дом правосудия, г. Салехард, в том числе проектно-изыскательские работы</t>
  </si>
  <si>
    <t>Административное здание Счетной палаты Ямало-Ненецкого автономного округа, г. Салехард, в том числе затраты на проектно-изыскательские работы</t>
  </si>
  <si>
    <t>Проектно-изыскательские работы по объекту "Ямало-Ненецкая межотраслевая лаборатория, г. Салехард"</t>
  </si>
  <si>
    <t>Здание Государственного архива Ямало-Ненецкого автономного округа, г. Салехард, в том числе затраты на проектно-изыскательские работы</t>
  </si>
  <si>
    <t xml:space="preserve">Проектно-изыскательские работы и строительство объекта "Тепличный комплекс" в г. Салехард, ЯНАО </t>
  </si>
  <si>
    <t>Отапливаемый стояночный бокс на 250 машиномест с зоной технического обслуживания и мойки автомобилей, г. Салехард, в том числе затраты на проектно-изыскательские работы</t>
  </si>
  <si>
    <t>Административно-хозяйственный корпус гостинично-административного комплекса "Ямальский", г. Салехард, в том числе затраты на проектно-изыскательские работы</t>
  </si>
  <si>
    <t>Канализационно-очистные сооружения КОС-7000 м3 (2-ая очередь) в г. Лабытнанги, в том числе проектно-изыскательские работы</t>
  </si>
  <si>
    <t>Реконструкция и модернизация канализационных очистных сооружений г. Надым</t>
  </si>
  <si>
    <t>Реконструкция дизельной электростанции в с. Горки Шурышкарского района ЯНАО с увеличением суммарной мощности до 4,0МВт</t>
  </si>
  <si>
    <t>Реконструкция котельной гостинично-административного комплекса "Ямальский", г. Салехард, в том числе затраты на проектно-изыскательские работы</t>
  </si>
  <si>
    <t>Детский сад на 240 мест, с. Красноселькуп Красноселькупского района, в том числе затраты на проектно-изыскательские работы</t>
  </si>
  <si>
    <t>Школа-интернат на 60 мест со спальным корпусом на 40 мест, с. Ратта Красноселькупского района, в том числе проектно-изыскательские работы</t>
  </si>
  <si>
    <t>Учебный корпус со спортзалом школы-интерната в г. Тарко-Сале Пуровского района, в том числе затраты на проектно-изыскательские работы</t>
  </si>
  <si>
    <t>Школа-интернат, с. Восяхово Шурышкарского района, в том числе затраты на проектно-изыскательские работы. 1 этап - Школа на 95 мест</t>
  </si>
  <si>
    <t xml:space="preserve">Школа-интернат, с. Горки Шурышкарского района, в том числе затраты на проектно-изыскательские работы. 1 этап - Школа на 100 мест </t>
  </si>
  <si>
    <t>Учебный корпус со спортзалом государственного образовательного учреждения начального профессионального образования Ямало-Ненецкого автономного округа "Тарко-Салинское профессиональное училище" в г. Тарко-Сале Пуровского района, в том числе затраты на проектно-изыскательские работы</t>
  </si>
  <si>
    <t>Культурно-спортивный комплекс в с. Красноселькуп Красноселькупского района, в том числе затраты на проектно-изыскательские работы</t>
  </si>
  <si>
    <t>Центр национальных культур с музейно-библиотечным комплексом и архивом, с. Яр-Сале Ямальского района, в том числе проектно-изыскательские работы</t>
  </si>
  <si>
    <t>Инженерное обеспечение и благоустройство территории СНТ "Удача" г. Салехард, в том числе затраты на проектно-изыскательские работы</t>
  </si>
  <si>
    <t>Детский парк отдыха, г. Салехард, в том числе затраты на проектно-изыскательские работы</t>
  </si>
  <si>
    <t>Многофункциональный спортивно-оздоровительный комплекс в г. Надым</t>
  </si>
  <si>
    <t xml:space="preserve">Котельная  в с. Толька Красноселькупского района, в том числе проектно-изыскательские работы </t>
  </si>
  <si>
    <t xml:space="preserve">Инженерное обеспечение 6-го мкр. п.г.т. Уренгой </t>
  </si>
  <si>
    <t>Инженерное обеспечение микрорайона "Строитель" для индивидуальной застройки в п. Пурпе</t>
  </si>
  <si>
    <t>Дорога с твёрдым покрытием в с. Гыда Тазовского района, в том числе проектно-изыскательские работы</t>
  </si>
  <si>
    <t>Дизельная электростанция и электросети, с. Овгорт Шурышкарского района, в том числе проектно-изыскательские работы</t>
  </si>
  <si>
    <t>Проектно-изыскательские работы по объекту "Дом прессы, г. Салехард"</t>
  </si>
  <si>
    <t>Проектно-изыскательские работы по объекту "Животноводческий комплекс со свинарником и птицефермой напольного содержания в с. Толька Красноселькупского района"</t>
  </si>
  <si>
    <t>в том числе:</t>
  </si>
  <si>
    <t>департамент транспорта и дорожного хозяйства Ямало-Ненецкого автономного округа</t>
  </si>
  <si>
    <t>804</t>
  </si>
  <si>
    <t>Культурно-спортивный комплекс в с. Мужи Шурышкарского района, в том числе затраты на проектно-изыскательские работы</t>
  </si>
  <si>
    <t>Сети тепловодоснабжения 5-го микрорайона поселок Пангоды</t>
  </si>
  <si>
    <t>650</t>
  </si>
  <si>
    <t>Инженерное обеспечение земельного участка среднеэтажной застройки "Сети тепловодоснабжения 4-го микрорайона поселок Пангоды"</t>
  </si>
  <si>
    <t>Административно-хозяйственный корпус ГБУЗ ЯНАО "Красноселькупская центральная районная больница", в том числе затраты на проектно-изыскательские работы</t>
  </si>
  <si>
    <t>Детский сад на 40 мест в с. Азовы Шурышкарского района, в том числе затраты на проектно-изыскательские работы</t>
  </si>
  <si>
    <t xml:space="preserve">Показатель мощности
</t>
  </si>
  <si>
    <t>Единицы  измерения мощности</t>
  </si>
  <si>
    <t>Реконструкция административного здания по адресу г. Салехард, ул. Зои Космодемьянской, дом 75, в том числе затраты на проектно-изыскательские работы</t>
  </si>
  <si>
    <t>Подводящий газопровод гостинично-административного комплекса "Ямальский", г. Салехард, в том числе затраты на проектно-изыскательские работы</t>
  </si>
  <si>
    <t>Детский сад на 300 мест в микрорайоне № 3 г. Лабытнанги, в том числе проектно-изыскательские работы</t>
  </si>
  <si>
    <t>Культурно-оздоровительный центр в микрорайоне № 8, г. Муравленко</t>
  </si>
  <si>
    <t>Административное здание УВД в мкр. "Г", г. Ноябрьск, в том числе затраты на проектно-изыскательские работы</t>
  </si>
  <si>
    <t>Инженерное обеспечение мкр. "Окуневое" в городе Тарко-Сале</t>
  </si>
  <si>
    <t>Инженерное обеспечение мкр. Школьный  п. Тазовский, в том числе проектно-изыскательские работы</t>
  </si>
  <si>
    <t xml:space="preserve">Наружные сети инженерного обеспечения мкр. "П-15" г. Ноябрьск, в том числе затраты на проектно-изыскательские работы </t>
  </si>
  <si>
    <t xml:space="preserve">Наружные сети инженерного обеспечения мкр. "П-18" г. Ноябрьск, в том числе затраты на проектно-изыскательские работы </t>
  </si>
  <si>
    <t>Инженерное обеспечение под индивидуальную застройку в п. Харп</t>
  </si>
  <si>
    <t>Административное здание по ул. Восточная г. Салехард, в том числе затраты на проектно-изыскательские работы</t>
  </si>
  <si>
    <t>522</t>
  </si>
  <si>
    <t>Детский сад на 120 мест в п. Антипаюта Тазовского района, в том числе затраты на проектно-изыскательские работы</t>
  </si>
  <si>
    <t>Детский сад на 40 мест в с. Лопхари Шурышкарского района, в том числе затраты на проектно-изыскательские работы</t>
  </si>
  <si>
    <t>Внутриквартальные проезды, тротуары к жилому комплексу № 3 в 1 квартале МЭЗ г.Новый Уренгой, в том числе проектно-изыскательские работы</t>
  </si>
  <si>
    <t>ГКУ "Дирекция дорожного хозяйства Ямало-Ненецкого автономного округа" (государственный заказчик объектов Адресной инвестиционной программы ЯНАО)</t>
  </si>
  <si>
    <t xml:space="preserve">Многофункциональный спортивный комплекс, г. Салехард, в том числе затраты на проектно-изыскательские работы </t>
  </si>
  <si>
    <t>Проектно-изыскательские работы и строительство объекта «Животноводческий комплекс» в г. Салехард, ЯНАО»</t>
  </si>
  <si>
    <t>Полигон бытовых и нетоксичных промышленных отходов  в с. Красноселькуп Красноселькупского района ЯНАО, в том числе затраты на проектно-изыскательские работы</t>
  </si>
  <si>
    <t>Инженерное обеспечение и благоустройство гостинично-административного комплекса "Ямальский", г. Салехард, в том числе затраты на проектно-изыскательские работы</t>
  </si>
  <si>
    <t>2016</t>
  </si>
  <si>
    <t>2018</t>
  </si>
  <si>
    <t>2017</t>
  </si>
  <si>
    <t>2019</t>
  </si>
  <si>
    <t>Сооружение очистки подземных вод на водозаборе мкр. Вынгапуровский г. Ноябрьск, в том числе затраты на проектно-изыскательские работы</t>
  </si>
  <si>
    <t>Другие вопросы в области жилищно-коммунального хозяйства</t>
  </si>
  <si>
    <t>Стационарная медицинская помощь</t>
  </si>
  <si>
    <t>Амбулаторная помощь</t>
  </si>
  <si>
    <t>2020</t>
  </si>
  <si>
    <t>10870</t>
  </si>
  <si>
    <t>м
ГВС
ХВС
ТС
проезды</t>
  </si>
  <si>
    <t>2323
1328
2648
1-э 8290
2-э 10000</t>
  </si>
  <si>
    <t>кан
вод
ТВС
дор</t>
  </si>
  <si>
    <t>806
861
1460
955</t>
  </si>
  <si>
    <t>Реконструкция административно-бытового комплекса в г. Салехарде</t>
  </si>
  <si>
    <t>Подпрограмма "Обеспечение инженерной инфраструктурой земельных участков под индивидуальное жилищное строительство, предназначенных для предоставления гражданам, имеющим трех и более детей"</t>
  </si>
  <si>
    <t>Инженерное обеспечение микрорайона № 16 города Губкинский, в том числе затраты на проектно-изыскательские работы</t>
  </si>
  <si>
    <t>Наружные сети инженерного обеспечения мкр. "П-14", г.Ноябрьск, в том числе затраты на проектно-изыскательские работы</t>
  </si>
  <si>
    <t>Инженерное обеспечение микрорайона индивидуальной застройки в п. Пуровск</t>
  </si>
  <si>
    <t>База подразделения ОМОН УМВД России по Ямало-Ненецкому автономному округу, г. Новый Уренгой, в том числе затраты на проектно-изыскательские работы</t>
  </si>
  <si>
    <t>Основной центр обработки вызовов Системы-112 в г. Салехард, в том числе затраты на проектно-изыскательские работы</t>
  </si>
  <si>
    <t>Социально-реабилитационный центр для несовершеннолетних "Доверие" г. Салехард, в том числе проектно-изыскательские работы</t>
  </si>
  <si>
    <t>6248</t>
  </si>
  <si>
    <t>5000</t>
  </si>
  <si>
    <t>7887,6</t>
  </si>
  <si>
    <t>м2
мест</t>
  </si>
  <si>
    <t>9207
100</t>
  </si>
  <si>
    <t>9,96</t>
  </si>
  <si>
    <t>9457</t>
  </si>
  <si>
    <t>5 520,0</t>
  </si>
  <si>
    <t>68,65</t>
  </si>
  <si>
    <t>ТВС
кан 
км</t>
  </si>
  <si>
    <t xml:space="preserve">МВт   
кВт             </t>
  </si>
  <si>
    <t>1,08
505</t>
  </si>
  <si>
    <t>1500</t>
  </si>
  <si>
    <t>1655</t>
  </si>
  <si>
    <t>сети (м)
S (га)</t>
  </si>
  <si>
    <t>11420
9,0</t>
  </si>
  <si>
    <t>площадь (м2)
высота (м)</t>
  </si>
  <si>
    <t>1572,2
2</t>
  </si>
  <si>
    <t>Сургут - Салехард, участок Объезд Коротчаево, в том числе многофункциональный пункт контроля. Разработка проектной документации на строительство автомобильной дороги.</t>
  </si>
  <si>
    <t>ГОСУДАРСТВЕННЫЕ ПРОГРАММЫ</t>
  </si>
  <si>
    <t>Подпрограмма «Строительство объектов культуры в Ямало-Ненецком автономном округе»</t>
  </si>
  <si>
    <t>414</t>
  </si>
  <si>
    <t>Подпрограмма "Строительство объектов противопожарной службы и аварийно-спасательных формирований Ямало-Ненецкого автономного округа"</t>
  </si>
  <si>
    <t>Подпрограмма «Совершенствование системы территориального планирования Ямало-Ненецкого автономного округа в сфере здравоохранения»</t>
  </si>
  <si>
    <t>Подпрограмма "Модернизация системы образования"</t>
  </si>
  <si>
    <t>Подпрограмма "Развитие энергетики и жилищно-коммунального комплекса"</t>
  </si>
  <si>
    <t>Подпрограмма "Развитие животноводства, переработки и реализации продукции животноводства Ямало-Ненецкого автономного округа"</t>
  </si>
  <si>
    <t>Подпрограмма «Развитие инфраструктуры физической культуры и спорта»</t>
  </si>
  <si>
    <t>Подпрограмма "Дорожный фонд Ямало-Ненецкого автономного округа"</t>
  </si>
  <si>
    <t>Бюджетные инвестиции в объекты дорожной деятельности</t>
  </si>
  <si>
    <t>Расходы, не отнесенные к государственным программам</t>
  </si>
  <si>
    <t xml:space="preserve">Государственная программа Ямало-Ненецкого автономного округа "Безопасный регион на 2014-2020 годы"  </t>
  </si>
  <si>
    <t>Подпрограмма "Обеспечение правопорядка и профилактики правонарушений в Ямало-Ненецком автономном округе"</t>
  </si>
  <si>
    <t xml:space="preserve">Государственная программа Ямало-Ненецкого автономного округа "Развитие транспортной инфраструктуры на 2014-2020 годы"  </t>
  </si>
  <si>
    <t xml:space="preserve">Государственная программа Ямало-Ненецкого автономного округа "Обеспечение доступным и комфортным жильем населения на 2014-2020 годы "  </t>
  </si>
  <si>
    <t xml:space="preserve">Государственная программа Ямало-Ненецкого автономного округа "Обеспечение доступным и комфортным жильем населения на 2014-2020 годы"  </t>
  </si>
  <si>
    <t xml:space="preserve">Государственная программа Ямало-Ненецкого автономного округа "Энергоэффективность и развитие энергетики, обеспечение качественными жилищно-коммунальными услугами населения на 2014-2020 годы"  </t>
  </si>
  <si>
    <t xml:space="preserve">Государственная программа Ямало-Ненецкого автономного округа "Развитие здравоохранения на 2014-2020 годы"  </t>
  </si>
  <si>
    <t xml:space="preserve">Государственная программа Ямало-Ненецкого автономного округа "Развитие физической культуры и спорта на 2014-2020 годы"  </t>
  </si>
  <si>
    <t xml:space="preserve">Инженерное обеспечение микрорайона № 17 города Губкинский, в том числе затраты на проектно-изыскательские работы </t>
  </si>
  <si>
    <t>Резервный центр обработки вызовов Системы-112 в г. Ноябрьск, в том числе затраты на проектно-изыскательские работы</t>
  </si>
  <si>
    <t>Инженерное обеспечение земельных участков (северо-западная часть поселка) в с. Аксарка, в том числе проектно-изыскательские работы</t>
  </si>
  <si>
    <t>Инженерное обеспечение микрорайона Б. Кнунянца, г. Салехард, в том числе проектно-изыскательские работы</t>
  </si>
  <si>
    <t>Реконструкция корпуса А и строительство нового корпуса школы № 5 в микрорайоне № 4, г. Губкинский, в том числе затраты на проектно-изыскательские работы</t>
  </si>
  <si>
    <t>Жилой дом для семьи с приемными детьми в г. Надым, в том числе затраты на проектно-изыскательские работы</t>
  </si>
  <si>
    <t>Жилой дом для семьи с приемными детьми в г. Новый Уренгой, в том числе затраты на проектно-изыскательские работы</t>
  </si>
  <si>
    <t>255</t>
  </si>
  <si>
    <t>120</t>
  </si>
  <si>
    <t>105</t>
  </si>
  <si>
    <t>98</t>
  </si>
  <si>
    <t>72</t>
  </si>
  <si>
    <t>90</t>
  </si>
  <si>
    <t>Подпрограмма "Модернизация и развитие социального обслуживания населения"</t>
  </si>
  <si>
    <t xml:space="preserve">Государственная программа Ямало-Ненецкого автономного округа "Социальная поддержка граждан и охрана труда на 2014 - 2020 годы "  </t>
  </si>
  <si>
    <t>вместимость/чел</t>
  </si>
  <si>
    <t>Подпрограмма "Дорожное хозяйство"</t>
  </si>
  <si>
    <t xml:space="preserve">Государственная программа Ямало-Ненецкого автономного округа "Безопасный регион на 2014 - 2020 годы"  </t>
  </si>
  <si>
    <t>Жилой дом для семьи с приемными детьми в д. Лаборовая, Приуральский район, в том числе затраты на проектно-изыскательские работы</t>
  </si>
  <si>
    <t>Жилой дом для семьи с приемными детьми в с. Мужи, Шурышкарский район, в том числе затраты на проектно-изыскательские работы</t>
  </si>
  <si>
    <t>Реконструкция сельского дома культуры в с. Толька, Красноселькупский район</t>
  </si>
  <si>
    <t>Среднее профессиональное образование</t>
  </si>
  <si>
    <t>Подпрограмма "Развитие растениеводства, переработки и реализации продукции растениеводства Ямало-Ненецкого автономного округа"</t>
  </si>
  <si>
    <t>Государственная программа Ямало-Ненецкого автономного округа "Совершенствование государственного управления на 2014 - 2018 годы"</t>
  </si>
  <si>
    <t>0,5</t>
  </si>
  <si>
    <t>Жилой дом № 2 для семьи с приемными детьми в г. Салехард, в том числе затраты на проектно-изыскательские работы</t>
  </si>
  <si>
    <t>Жилой дом № 3 для семьи с приемными детьми в г. Салехард, в том числе затраты на проектно-изыскательские работы</t>
  </si>
  <si>
    <t>Жилой дом № 1 для семьи с приемными детьми в г. Тарко-Сале Пуровского района, в том числе затраты на проектно-изыскательские работы</t>
  </si>
  <si>
    <t>Жилой дом № 2 для семьи с приемными детьми в г. Тарко-Сале Пуровского района, в том числе затраты на проектно-изыскательские работы</t>
  </si>
  <si>
    <t>Жилой дом № 3 для семьи с приемными детьми в г. Тарко-Сале Пуровского района, в том числе затраты на проектно-изыскательские работы</t>
  </si>
  <si>
    <t xml:space="preserve">Бюджетные инвестиции </t>
  </si>
  <si>
    <t xml:space="preserve">Субсидии </t>
  </si>
  <si>
    <t>Бюджетные инвестиции</t>
  </si>
  <si>
    <t>Непрограммные расходы</t>
  </si>
  <si>
    <t>Инженерные сети восточнее мкр. Восточный, г. Новый Уренгой, в том числе затраты на проектно-изыскательские работы</t>
  </si>
  <si>
    <t>Инженерное обеспечение жилой застройки ул. Мира в районе Коротчаево, в том числе затраты на проектно-изыскательские работы</t>
  </si>
  <si>
    <t>Жилой дом № 1 для семьи с приемными детьми в г. Салехард, в том числе затраты на проектно-изыскательские работы</t>
  </si>
  <si>
    <t>Детский сад на 330 мест в микрорайоне 9, г. Губкинский, в т.ч. ПД</t>
  </si>
  <si>
    <t>Детский сад на 300 мест, г. Тарко-Сале, в т. ч. ПД</t>
  </si>
  <si>
    <t>Подпрограмма "Развитие архивного дела в Ямало-Ненецком автономном округе"</t>
  </si>
  <si>
    <t>Лабытнанги-Харп.  Достройка путепровода на автомобильной дороге, в том числе проектно-изыскательские работы</t>
  </si>
  <si>
    <t>пос/см /
м2</t>
  </si>
  <si>
    <t>Автомобильный проезд, замыкающий проспект Мира с двух сторон, в р-не Коротчаево</t>
  </si>
  <si>
    <t>18</t>
  </si>
  <si>
    <t>Многоквартирный жилой дом в с.Мужи Шурышкарского района, в том числе затраты на проектно-изыскательские работы</t>
  </si>
  <si>
    <t>Подпрограмма "Улучшение жилищных условий граждан, проживающих в Ямало-Ненецком автономном округе"</t>
  </si>
  <si>
    <t>Многоквартирный жилой дом в г. Салехард, в том числе затраты на проектно-изыскательские работы</t>
  </si>
  <si>
    <t>КНС и инженерные сети микрорайона XIV (Западный) в г. Новый Уренгой, в том числе затраты на проектно-изыскательские работы</t>
  </si>
  <si>
    <t>Охрана семьи и детства</t>
  </si>
  <si>
    <t>Жилой дом, г. Салехард, в том числе затраты на проектно-изыскательские работы</t>
  </si>
  <si>
    <t>Инженерное обеспечение микрорайона "Солнечный" (2 этап), г. Салехард, в том числе затраты на проектно-изыскательские работы</t>
  </si>
  <si>
    <t>Инженерное обеспечение 16 микрорайона  г. Надым</t>
  </si>
  <si>
    <t>Школа на 800 мест, г.Салехард, в том числе затраты на проектно-изыскательские работы</t>
  </si>
  <si>
    <t xml:space="preserve">Администрация города Салехард </t>
  </si>
  <si>
    <t>Защита населения и территории от чрезвычайных ситуаций природного и техногенного характера, гражданская оборона</t>
  </si>
  <si>
    <t>Государственная программа Ямало-Ненецкого автономного округа «Охрана окружающей среды на 2014-2020 годы»</t>
  </si>
  <si>
    <t>Подпрограмма «Охрана и регулирование использования объектов животного мира и водных биологических ресурсов в Ямало-Ненецком автономном округе»</t>
  </si>
  <si>
    <t>Государственная программа Ямало-Ненецкого автономного округа "Реализация региональной политики на 2014 - 2020 годы"</t>
  </si>
  <si>
    <t>Подпрограмма "Развитие средств массовой информации и полиграфии"</t>
  </si>
  <si>
    <t>Школа на 800 мест в с. Яр-Сале Ямальский район, ЯНАО, в том числе затраты на проектно-изыскательские работы</t>
  </si>
  <si>
    <t>Блок спортивных залов для проведения 3-го часа физкультуры в микрорайоне № 12 г. Муравленко</t>
  </si>
  <si>
    <t>3375,4</t>
  </si>
  <si>
    <t>25</t>
  </si>
  <si>
    <t>17</t>
  </si>
  <si>
    <t>Государственная программа Ямало-Ненецкого автономного округа "Организационно-техническое оснащение государственного управления на 2014 - 2018 годы"</t>
  </si>
  <si>
    <t>Инженерное обеспечение земельных участков для индивидуального жилищного строительства с. Мужи, Шурышкарского района, в том числе затраты на проектно-изыскательские работы</t>
  </si>
  <si>
    <t>Пункт переработки твердых бытовых и биологических отходов с подъездной дорогой, с. Салемал Ямальского района</t>
  </si>
  <si>
    <t>27</t>
  </si>
  <si>
    <t>510</t>
  </si>
  <si>
    <t>м3
м2</t>
  </si>
  <si>
    <t>3355
763</t>
  </si>
  <si>
    <t>12000</t>
  </si>
  <si>
    <t>теплица, га
общеж., чел.
офис, чел.
дорога, м</t>
  </si>
  <si>
    <t>1
10
15
500</t>
  </si>
  <si>
    <t>тыс. м</t>
  </si>
  <si>
    <t>92,805</t>
  </si>
  <si>
    <t>кВА
км
км
км
км
км
км
км</t>
  </si>
  <si>
    <t>2х1000
0,7
1,6
2,76
4,6
3
2,8
2,2</t>
  </si>
  <si>
    <t>кВА
км
км
км
км
км
км 
км</t>
  </si>
  <si>
    <t>2х1600
0,67
0,85
0,5
0,45
0,46
0,76
0,57</t>
  </si>
  <si>
    <t>Га</t>
  </si>
  <si>
    <t>домов</t>
  </si>
  <si>
    <t>927/
7787,2</t>
  </si>
  <si>
    <t>ПВ
ЭС
ГС
ВО
АД
(м)</t>
  </si>
  <si>
    <t>2940
6330
3511
3760
4858,2</t>
  </si>
  <si>
    <t>КНС (п.м.)</t>
  </si>
  <si>
    <t>ВЛ (0,4кВ/м)
Сети (вод./м)
Сети (газ/м)
дор. (м)
ГРПБ (шт.)</t>
  </si>
  <si>
    <t>2380
1250
1230
831
1</t>
  </si>
  <si>
    <t>80</t>
  </si>
  <si>
    <t>Подъездная дорога к детскому саду на 300 мест в микрорайоне № 3 г. Лабытнанги, в том числе затраты на проектно-изыскательские работы</t>
  </si>
  <si>
    <t>Подпрограмма "Обеспечение деятельности органов государственной власти Ямало-Ненецкого автономного округа и развитие государственного жилищного фонда Ямало-Ненецкого автономного округа"</t>
  </si>
  <si>
    <t>Школа на 530 мест, с. Антипаюта Тазовского района, в том числе затраты на проектно-изыскательские работы</t>
  </si>
  <si>
    <t>Детский сад на 240 мест, с. Яр-Сале Ямальского района, в том числе затраты на проектно-изыскательские работы</t>
  </si>
  <si>
    <t>Проектно-изыскательские работы по объекту "Спортивно-тренировочный центр по биатлону, г. Лабытнанги"</t>
  </si>
  <si>
    <t>775</t>
  </si>
  <si>
    <t>Сети тепловодоснабжения с.Толька Красноселькупского района, в том числе проектно-изыскательские работы</t>
  </si>
  <si>
    <t>Реконструкция школы с. Горки Шурышкарского района, в том числе проектно-изыскательские работы</t>
  </si>
  <si>
    <t>3230,3</t>
  </si>
  <si>
    <t>Основное мероприятие: Строительство (реконструкция) объектов</t>
  </si>
  <si>
    <t>325</t>
  </si>
  <si>
    <t xml:space="preserve">Бюджетные инвестиции в объекты капитального строительства государственной (муниципальной) собственности </t>
  </si>
  <si>
    <t>410</t>
  </si>
  <si>
    <t>520</t>
  </si>
  <si>
    <t xml:space="preserve">Бюджетные инвестиции  </t>
  </si>
  <si>
    <t xml:space="preserve">Государственная программа Ямало-Ненецкого автономного округа "Защита населения и территорий от чрезвычайных ситуаций, обеспечение пожарной безопасности и безопасности населения на водных объектах на 2014-2018 годы"  </t>
  </si>
  <si>
    <t xml:space="preserve">Государственная программа Ямало-Ненецкого автономного округа "Развитие образования на 2014-2020 годы"  </t>
  </si>
  <si>
    <t xml:space="preserve">Государственная программа Ямало-Ненецкого автономного округа "Основные направления развития культуры на 2014-2020 годы"  </t>
  </si>
  <si>
    <t>08 1 02 65430</t>
  </si>
  <si>
    <t>09 4 01 65430</t>
  </si>
  <si>
    <t>18 3 02 65430</t>
  </si>
  <si>
    <t>25 4 02 65430</t>
  </si>
  <si>
    <t>05 1 02 65430</t>
  </si>
  <si>
    <t>02 3 02 65430</t>
  </si>
  <si>
    <t>06 2 03 65430</t>
  </si>
  <si>
    <t>11 4 02 65430</t>
  </si>
  <si>
    <t>10 3 01 65430</t>
  </si>
  <si>
    <t>01 8 01 65430</t>
  </si>
  <si>
    <t>12 3 01 65430</t>
  </si>
  <si>
    <t>06 2 03 71350</t>
  </si>
  <si>
    <t>05 2 02 71350</t>
  </si>
  <si>
    <t>05 3 02 71350</t>
  </si>
  <si>
    <t>02 3 02 71350</t>
  </si>
  <si>
    <t>17 3 01 71350</t>
  </si>
  <si>
    <t>08 1 02 71350</t>
  </si>
  <si>
    <t>18 2 02 71350</t>
  </si>
  <si>
    <t>10 3 01 71350</t>
  </si>
  <si>
    <t>01 8 01 71350</t>
  </si>
  <si>
    <t>12 3 01 71350</t>
  </si>
  <si>
    <t>17 2 01 60550</t>
  </si>
  <si>
    <t>08 1</t>
  </si>
  <si>
    <t>08 1 02</t>
  </si>
  <si>
    <t>09 4</t>
  </si>
  <si>
    <t>09 4 01</t>
  </si>
  <si>
    <t xml:space="preserve">18 2 </t>
  </si>
  <si>
    <t xml:space="preserve">18 2 02 </t>
  </si>
  <si>
    <t>18 2 02 65430</t>
  </si>
  <si>
    <t xml:space="preserve">18 3 </t>
  </si>
  <si>
    <t>18 3 02</t>
  </si>
  <si>
    <t>05 2</t>
  </si>
  <si>
    <t>17 2</t>
  </si>
  <si>
    <t>17 2 01</t>
  </si>
  <si>
    <t>17 3</t>
  </si>
  <si>
    <t>17 3 01</t>
  </si>
  <si>
    <t>25 4</t>
  </si>
  <si>
    <t>05 1</t>
  </si>
  <si>
    <t>05 1 02</t>
  </si>
  <si>
    <t xml:space="preserve">05 2 </t>
  </si>
  <si>
    <t xml:space="preserve">05 3 </t>
  </si>
  <si>
    <t>06 2</t>
  </si>
  <si>
    <t>06 2 03</t>
  </si>
  <si>
    <t xml:space="preserve">11 </t>
  </si>
  <si>
    <t xml:space="preserve">11 4 </t>
  </si>
  <si>
    <t>11 4 02</t>
  </si>
  <si>
    <t xml:space="preserve">02 </t>
  </si>
  <si>
    <t>10 3</t>
  </si>
  <si>
    <t xml:space="preserve">10 3 01 </t>
  </si>
  <si>
    <t xml:space="preserve">01 8 </t>
  </si>
  <si>
    <t>01 8</t>
  </si>
  <si>
    <t>01 8 01</t>
  </si>
  <si>
    <t>25 4 02</t>
  </si>
  <si>
    <t>02 3</t>
  </si>
  <si>
    <t>02 3 02</t>
  </si>
  <si>
    <t>05 3 02</t>
  </si>
  <si>
    <t>12 3</t>
  </si>
  <si>
    <t>12 3 01</t>
  </si>
  <si>
    <t>Субсидии на софинансирование объектов капитального строительства муниципальной собственности</t>
  </si>
  <si>
    <t>Основное мероприятие "Осуществление дорожной деятельности"</t>
  </si>
  <si>
    <t>590</t>
  </si>
  <si>
    <t>Межквартальные проезды, площадки жилого микрорайона Олимпийский г. Надыма</t>
  </si>
  <si>
    <t>Инженерное обеспечение крытого хоккейного корта с искусственным льдом г. Муравленко</t>
  </si>
  <si>
    <t>1,191</t>
  </si>
  <si>
    <t>24 3</t>
  </si>
  <si>
    <t>24</t>
  </si>
  <si>
    <t>27 1</t>
  </si>
  <si>
    <t>03 2</t>
  </si>
  <si>
    <t xml:space="preserve">Целевая статья </t>
  </si>
  <si>
    <t>24 3 02 65430</t>
  </si>
  <si>
    <t>27 1 03 65430</t>
  </si>
  <si>
    <t>03 2 03 65430</t>
  </si>
  <si>
    <t>Основное мероприятие: Государственная поддержка дорожного хозяйства</t>
  </si>
  <si>
    <t>Малосемейное общежитие, г. Салехард, в том числе затраты на проектно-изыскательские работы</t>
  </si>
  <si>
    <t xml:space="preserve">Пожарное депо на 4 единицы пожарной техники в с. Гыда Тазовского района, в том числе затраты на проектно-изыскательские работы </t>
  </si>
  <si>
    <t xml:space="preserve">Электростанция 500 кВт с расширением парка ГСМ в п. Пельвож, в том числе затраты на проектно-изыскательские работы </t>
  </si>
  <si>
    <t>Проектно-изыскательские работы по объекту "Реконструкция имущественного комплекса санатория "Озерный" для размещения онкологического центра, г. Ноябрьск"</t>
  </si>
  <si>
    <t>02 7</t>
  </si>
  <si>
    <t>Подпрограмма "Создание новых мест в общеобразовательных организациях в соответствии с прогнозируемой потребностью и современными условиями обучения"</t>
  </si>
  <si>
    <t>24 3 02</t>
  </si>
  <si>
    <t>27 1 03</t>
  </si>
  <si>
    <t>03 2 03</t>
  </si>
  <si>
    <t>02 7 01 65430</t>
  </si>
  <si>
    <t>02 7 01 71350</t>
  </si>
  <si>
    <t>05 2 02</t>
  </si>
  <si>
    <t>02 7 01</t>
  </si>
  <si>
    <t xml:space="preserve">Полигон твердых бытовых отходов в с. Белоярск, в том числе затраты на проектно-изыскательские работы  </t>
  </si>
  <si>
    <t>11/35</t>
  </si>
  <si>
    <t xml:space="preserve">Проектно-изыскательские работы по объекту "Участковая больница на 11 коек с врачебной амбулаторией на 35 посещений в смену, п.Гыда Тазовского района" </t>
  </si>
  <si>
    <t>Расширение хирургического корпуса ГБЗУ "СОКБ" под размещение ангиографа, по адресу: ЯНАО, г. Салехард, ул. Мира, д.39, в том числе затраты на проектно-изыскательские работы</t>
  </si>
  <si>
    <t>Инженерные сети к ЦТП-2 к школе на 420 мест, мкр. 14, мкр. 15, мкр. 18 в г. Лабытнанги, в том числе затраты на проектно-изыскательские работы</t>
  </si>
  <si>
    <t>180</t>
  </si>
  <si>
    <t xml:space="preserve">1,3
0,8
</t>
  </si>
  <si>
    <t>Строительство участка ул.Арктической от ул. Магистральной до ул.Сибирской, г. Новый Уренгой</t>
  </si>
  <si>
    <t>Проектно-изыскательские работы по строительству объекта "Хирургический корпус ГБУЗ ЯНАО "Новоуренгойская центральная городская больница"</t>
  </si>
  <si>
    <t>Педиатрическое отделение на 13 коек в п. Тазовский, ЯНАО, в том числе затраты на проектно-изыскательские работы</t>
  </si>
  <si>
    <t>0,532</t>
  </si>
  <si>
    <t>175</t>
  </si>
  <si>
    <t>Сети водоотведения 1 очереди строительства в районе ул. Первомайская, ул. Комсомольская до КОС в г. Лабытнанги, в том числе затраты на проектно-изыскательские работы</t>
  </si>
  <si>
    <t>Участковая больница в с. Самбург Пуровского района, в том числе затраты на проектно-изыскательские работы</t>
  </si>
  <si>
    <t>Участковая больница на 11 коек с врачебной амбулаторией на 35 посещений в смену, п.Гыда Тазовского района</t>
  </si>
  <si>
    <t>кан (м)
НКС
сети КЛ (м)
сети ВЛ (м)</t>
  </si>
  <si>
    <t>1740
2
500
200</t>
  </si>
  <si>
    <t>кан (м)
тепло (м)
водо (м)
телеф (м)</t>
  </si>
  <si>
    <t>150
150
150
797</t>
  </si>
  <si>
    <t>кан (м)
водо (м)
проезд (м)
лот.сети (м)</t>
  </si>
  <si>
    <t>330
550
100
420</t>
  </si>
  <si>
    <t>5248</t>
  </si>
  <si>
    <t>Инженерное обеспечение объекта «Многофункциональный спортивно-оздоровительный комплекс в г. Салехарде», в том числе затраты на проектно-изыскательские работы</t>
  </si>
  <si>
    <t>сети (м)
электро-
тепло-
канализ</t>
  </si>
  <si>
    <t>9940
1300
192</t>
  </si>
  <si>
    <t>Газификация в с.Аксарка Приуральского района, ЯНАО (III очередь), в том числе затраты на проектно-изыскательские работы</t>
  </si>
  <si>
    <t>34</t>
  </si>
  <si>
    <t>Реконструкция паромно-ледовой переправы на р. Обь</t>
  </si>
  <si>
    <t xml:space="preserve">Сургут - Салехард, участок Граница Ямало-Ненецкого автономного округа - Губкинский, в том числе пункт весового контроля. Реконструкция автомобильной дороги, в том числе корректировка проектной документации. </t>
  </si>
  <si>
    <t>2022</t>
  </si>
  <si>
    <t>2021</t>
  </si>
  <si>
    <t>Организация поверхностного водоотвода и дренажной системы территории планировочного квартала 01:02:07 в г. Лабытнанги, в том числе затраты на проектно-изыскательские работы</t>
  </si>
  <si>
    <t xml:space="preserve">
3200
3000</t>
  </si>
  <si>
    <t>Номер строки</t>
  </si>
  <si>
    <t>Объем бюджетных ассигнований 
на 2017 год 
(млн.руб.)</t>
  </si>
  <si>
    <t>Объем бюджетных ассигнований 
на 2018 год 
(млн.руб.)</t>
  </si>
  <si>
    <t>Объем бюджетных ассигнований 
на 2019 год 
(млн.руб.)</t>
  </si>
  <si>
    <t>98 9</t>
  </si>
  <si>
    <t>98 9 00 65430</t>
  </si>
  <si>
    <t xml:space="preserve">98 </t>
  </si>
  <si>
    <t>Сети электроснабжения с.Толька Красноселькупского района, в том числе затраты на проектно-изыскательские работы</t>
  </si>
  <si>
    <t>Инженерное обеспечение земельных участков объектами коммунальной инфраструктуры в МКР.01.02.12-01.02.13 в г. Лабытнанги, в том числе затраты на проектно-изыскательские работы</t>
  </si>
  <si>
    <t>Спортивно-оздоровительный комплекс в с. Аксарка Приуральского района (II и III очереди)</t>
  </si>
  <si>
    <t>Сети канализации социально-значимых объектов в планировочном квартале 01:02:07 г. Лабытнанги</t>
  </si>
  <si>
    <t>Внеплощадочные инженерные сети для подключения спортивных объектов в планировочном квартале 01:02:07 г. Лабытнанги</t>
  </si>
  <si>
    <t>Приложение № 6
УТВЕРЖДЁН</t>
  </si>
  <si>
    <t>Приложение № 4
УТВЕРЖДЁН</t>
  </si>
  <si>
    <r>
      <t xml:space="preserve">ПЕРЕЧЕНЬ
</t>
    </r>
    <r>
      <rPr>
        <sz val="14"/>
        <rFont val="Times New Roman"/>
        <family val="1"/>
        <charset val="204"/>
      </rPr>
      <t>объектов Адресной инвестиционной программы Ямало-Ненецкого автономного округа по государственным заказчикам
объектов Адресной инвестиционной программы Ямало-Ненецкого автономного округа и заказчикам Адресной инвестиционной
программы Ямало-Ненецкого автономного округа на плановый период 2018 и 2019 годов
(главный распорядитель бюджетных средств Адресной инвестиционной программы 
Ямало-Ненецкого автономного округа – департамент строительства и жилищной политики 
Ямало-Ненецкого автономного округа)</t>
    </r>
  </si>
  <si>
    <r>
      <t xml:space="preserve">ПЕРЕЧЕНЬ
</t>
    </r>
    <r>
      <rPr>
        <sz val="14"/>
        <rFont val="Times New Roman"/>
        <family val="1"/>
        <charset val="204"/>
      </rPr>
      <t>объектов Адресной инвестиционной программы Ямало-Ненецкого автономного округа по государственным заказчикам
объектов Адресной инвестиционной программы Ямало-Ненецкого автономного округа и заказчикам Адресной инвестиционной
программы Ямало-Ненецкого автономного округа на плановый период 2018 и 2019 годов
(главный распорядитель бюджетных средств Адресной инвестиционной программы 
Ямало-Ненецкого автономного округа – департамент транспорта и дорожного хозяйства 
Ямало-Ненецкого автономного округа)</t>
    </r>
  </si>
  <si>
    <t>Инженерное обеспечение земельных участков индивидуальной застройки по ул. Заполярная и ул. Брусничная в с.Белоярск Приуральский район, ЯНАО, в том числе затраты на проектно-изыскательские работы</t>
  </si>
  <si>
    <t>Приложение № 3
УТВЕРЖДЁН</t>
  </si>
  <si>
    <r>
      <t xml:space="preserve">ПЕРЕЧЕНЬ
</t>
    </r>
    <r>
      <rPr>
        <sz val="16"/>
        <rFont val="Times New Roman"/>
        <family val="1"/>
        <charset val="204"/>
      </rPr>
      <t>объектов Адресной инвестиционной программы Ямало-Ненецкого автономного округа по государственным заказчикам
объектов Адресной инвестиционной программы Ямало-Ненецкого автономного округа и заказчикам Адресной инвестиционной
программы Ямало-Ненецкого автономного округа на 2017 год (главный распорядитель бюджетных средств Адресной инвестиционной программы Ямало-Ненецкого автономного округа – департамент транспорта и дорожного хозяйства 
Ямало-Ненецкого автономного округа)</t>
    </r>
  </si>
  <si>
    <t>Приложение № 2
УТВЕРЖДЁН</t>
  </si>
  <si>
    <r>
      <t xml:space="preserve">ПЕРЕЧЕНЬ
</t>
    </r>
    <r>
      <rPr>
        <sz val="16"/>
        <rFont val="Times New Roman"/>
        <family val="1"/>
        <charset val="204"/>
      </rPr>
      <t>объектов Адресной инвестиционной программы Ямало-Ненецкого автономного округа по государственным заказчикам
объектов Адресной инвестиционной программы Ямало-Ненецкого автономного округа и заказчикам Адресной инвестиционной программы Ямало-Ненецкого автономного округа на 2017 год (главный распорядитель бюджетных средств Адресной инвестиционной программы Ямало-Ненецкого автономного округа – департамент строительства и жилищной политики Ямало-Ненецкого автономного округа)</t>
    </r>
  </si>
  <si>
    <r>
      <t xml:space="preserve">ПЕРЕЧЕНЬ
</t>
    </r>
    <r>
      <rPr>
        <sz val="16"/>
        <rFont val="Times New Roman"/>
        <family val="1"/>
        <charset val="204"/>
      </rPr>
      <t>объектов Адресной инвестиционной программы Ямало-Ненецкого автономного округа
на 2017 год</t>
    </r>
  </si>
  <si>
    <t>8</t>
  </si>
  <si>
    <t>9</t>
  </si>
  <si>
    <t>Приложение № 5
УТВЕРЖДЁН</t>
  </si>
  <si>
    <t>Приложение № 1
УТВЕРЖДЁН</t>
  </si>
  <si>
    <t>Устройство водоотвода, внутриквартальных проездов и благоустройство микрорайона Октябрьский с. Горки Шурышкарского района, в том числе затраты на проектно-изыскательские работы</t>
  </si>
  <si>
    <t>коек/посещ. в смену</t>
  </si>
  <si>
    <t>мп
водоотвод.
лотки
дренаж.
система</t>
  </si>
  <si>
    <t>Всего</t>
  </si>
  <si>
    <t xml:space="preserve">Государственная программа Ямало-Ненецкого автономного округа "Развитие агропромышленного комплекса, рыбного хозяйства и регулирование рынков сельскохозяйственной продукции, сырья и продовольствия на 2014-2020 годы"  </t>
  </si>
  <si>
    <t>Реконструкция сетей водопровода городского 3 подъем и коллектора напорного МКР-40 на участке вдоль ул. Дзержинского (в границах улиц Гиршгорна и Студенческая) в г.Лабытнанги</t>
  </si>
  <si>
    <t>Субсидии на софинансирование капитальных вложений в объекты государственной (муниципальной) собственности</t>
  </si>
  <si>
    <t>Межквартальные проезды, площадки жилого микрорайона Олимпийский 
г. Надыма</t>
  </si>
  <si>
    <t>Строительство участка ул.Арктической от ул. Магистральной до ул.Сибирской, 
г. Новый Уренгой</t>
  </si>
  <si>
    <t>Проектно-изыскательские работы по объекту "Реконструкция имущественного комплекса санатория "Озерный" для размещения онкологического центра, 
г. Ноябрьск"</t>
  </si>
  <si>
    <r>
      <t xml:space="preserve">ПЕРЕЧЕНЬ 
</t>
    </r>
    <r>
      <rPr>
        <sz val="14"/>
        <rFont val="Times New Roman"/>
        <family val="1"/>
        <charset val="204"/>
      </rPr>
      <t>объектов Адресной инвестиционной программы Ямало-Ненецкого автономного округа
на плановый период 2018 и 2019 годов</t>
    </r>
  </si>
  <si>
    <t xml:space="preserve">Показатель
мощности
</t>
  </si>
  <si>
    <t>проектов</t>
  </si>
  <si>
    <t>объектов</t>
  </si>
  <si>
    <t>Единицы                            измерения                мощности</t>
  </si>
  <si>
    <t xml:space="preserve">Сургут - Салехард, участок Граница Ямало-Ненецкого автономного округа - Губкинский, в том числе пункт весового контроля. Реконструкция автомобильной дороги, в том числе корректировка проектной документации </t>
  </si>
  <si>
    <t>постановлением Правительства                                                Ямало-Ненецкого автономного округа
от 22 декабря 2016 № 1197-П</t>
  </si>
  <si>
    <t>постановлением Правительства                                     Ямало-Ненецкого автономного округа
от 22 декабря 2016 года № 1197-П</t>
  </si>
  <si>
    <t>постановлением Правительства                                              Ямало-Ненецкого автономного округа
от 22 декабря 2016 года № 1197-П</t>
  </si>
  <si>
    <t>постановлением Правительства                                 Ямало-Ненецкого автономного округа
от 22 декабря 2016 года № 1197-П</t>
  </si>
  <si>
    <t>постановлением Правительства                                           Ямало-Ненецкого автономного округа
от 22 декабря 2016 года № 1197-П</t>
  </si>
  <si>
    <t>постановлением Правительства                                          Ямало-Ненецкого автономного округа
от 22 декабря 2016 года № 1197-П</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</si>
</sst>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р_._-;\-* #,##0.00_р_._-;_-* &quot;-&quot;??_р_._-;_-@_-"/>
    <numFmt numFmtId="165" formatCode="0.000"/>
    <numFmt numFmtId="166" formatCode="0.0"/>
    <numFmt numFmtId="167" formatCode="_-* #,##0.000_р_._-;\-* #,##0.000_р_._-;_-* &quot;-&quot;???_р_._-;_-@_-"/>
    <numFmt numFmtId="168" formatCode="#,##0.000;[Red]\-#,##0.000"/>
    <numFmt numFmtId="169" formatCode="#,##0.000;\-#,##0.000;;"/>
    <numFmt numFmtId="170" formatCode="#,##0.000;\-\ #,##0.000;;"/>
    <numFmt numFmtId="171" formatCode="###"/>
    <numFmt numFmtId="172" formatCode="#,##0.000_ ;\-#,##0.000;;"/>
    <numFmt numFmtId="173" formatCode="#,##0.000;\ \-#,##0.000;;"/>
  </numFmts>
  <fonts count="115">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6"/>
      <name val="Times New Roman"/>
      <family val="1"/>
      <charset val="204"/>
    </font>
    <font>
      <sz val="12"/>
      <name val="Times New Roman"/>
      <family val="1"/>
      <charset val="204"/>
    </font>
    <font>
      <b/>
      <sz val="24"/>
      <name val="Times New Roman"/>
      <family val="1"/>
      <charset val="204"/>
    </font>
    <font>
      <sz val="24"/>
      <name val="Times New Roman"/>
      <family val="1"/>
      <charset val="204"/>
    </font>
    <font>
      <i/>
      <sz val="24"/>
      <name val="Times New Roman"/>
      <family val="1"/>
      <charset val="204"/>
    </font>
    <font>
      <b/>
      <i/>
      <sz val="24"/>
      <name val="Times New Roman"/>
      <family val="1"/>
      <charset val="204"/>
    </font>
    <font>
      <sz val="20"/>
      <name val="Times New Roman"/>
      <family val="1"/>
      <charset val="204"/>
    </font>
    <font>
      <sz val="18"/>
      <name val="Times New Roman"/>
      <family val="1"/>
      <charset val="204"/>
    </font>
    <font>
      <b/>
      <sz val="28"/>
      <name val="Times New Roman"/>
      <family val="1"/>
      <charset val="204"/>
    </font>
    <font>
      <sz val="10"/>
      <name val="Times New Roman"/>
      <family val="1"/>
      <charset val="204"/>
    </font>
    <font>
      <b/>
      <sz val="20"/>
      <name val="Times New Roman"/>
      <family val="1"/>
      <charset val="204"/>
    </font>
    <font>
      <sz val="28"/>
      <name val="Times New Roman"/>
      <family val="1"/>
      <charset val="204"/>
    </font>
    <font>
      <i/>
      <sz val="28"/>
      <name val="Times New Roman"/>
      <family val="1"/>
      <charset val="204"/>
    </font>
    <font>
      <b/>
      <sz val="26"/>
      <name val="Times New Roman"/>
      <family val="1"/>
      <charset val="204"/>
    </font>
    <font>
      <b/>
      <sz val="30"/>
      <name val="Times New Roman"/>
      <family val="1"/>
      <charset val="204"/>
    </font>
    <font>
      <sz val="30"/>
      <name val="Times New Roman"/>
      <family val="1"/>
      <charset val="204"/>
    </font>
    <font>
      <sz val="26"/>
      <name val="Times New Roman"/>
      <family val="1"/>
      <charset val="204"/>
    </font>
    <font>
      <sz val="30"/>
      <color indexed="17"/>
      <name val="Times New Roman"/>
      <family val="1"/>
      <charset val="204"/>
    </font>
    <font>
      <i/>
      <sz val="30"/>
      <name val="Times New Roman"/>
      <family val="1"/>
      <charset val="204"/>
    </font>
    <font>
      <sz val="30"/>
      <color indexed="17"/>
      <name val="Times New Roman"/>
      <family val="1"/>
      <charset val="204"/>
    </font>
    <font>
      <sz val="30"/>
      <color rgb="FF00B050"/>
      <name val="Times New Roman"/>
      <family val="1"/>
      <charset val="204"/>
    </font>
    <font>
      <b/>
      <sz val="30"/>
      <color rgb="FF00B050"/>
      <name val="Times New Roman"/>
      <family val="1"/>
      <charset val="204"/>
    </font>
    <font>
      <sz val="24"/>
      <color rgb="FF00B050"/>
      <name val="Times New Roman"/>
      <family val="1"/>
      <charset val="204"/>
    </font>
    <font>
      <i/>
      <sz val="24"/>
      <color rgb="FF00B050"/>
      <name val="Times New Roman"/>
      <family val="1"/>
      <charset val="204"/>
    </font>
    <font>
      <sz val="30"/>
      <color theme="3" tint="0.39997558519241921"/>
      <name val="Times New Roman"/>
      <family val="1"/>
      <charset val="204"/>
    </font>
    <font>
      <sz val="22"/>
      <name val="Times New Roman"/>
      <family val="1"/>
      <charset val="204"/>
    </font>
    <font>
      <b/>
      <sz val="22"/>
      <name val="Times New Roman"/>
      <family val="1"/>
      <charset val="204"/>
    </font>
    <font>
      <i/>
      <sz val="30"/>
      <color rgb="FF00B050"/>
      <name val="Times New Roman"/>
      <family val="1"/>
      <charset val="204"/>
    </font>
    <font>
      <b/>
      <sz val="32"/>
      <name val="Times New Roman"/>
      <family val="1"/>
      <charset val="204"/>
    </font>
    <font>
      <b/>
      <i/>
      <sz val="30"/>
      <color rgb="FF00B050"/>
      <name val="Times New Roman"/>
      <family val="1"/>
      <charset val="204"/>
    </font>
    <font>
      <u/>
      <sz val="28"/>
      <name val="Times New Roman"/>
      <family val="1"/>
      <charset val="204"/>
    </font>
    <font>
      <b/>
      <sz val="36"/>
      <name val="Times New Roman"/>
      <family val="1"/>
      <charset val="204"/>
    </font>
    <font>
      <sz val="30"/>
      <color rgb="FF347C28"/>
      <name val="Times New Roman"/>
      <family val="1"/>
      <charset val="204"/>
    </font>
    <font>
      <sz val="24"/>
      <color rgb="FF347C28"/>
      <name val="Times New Roman"/>
      <family val="1"/>
      <charset val="204"/>
    </font>
    <font>
      <sz val="28"/>
      <color rgb="FF347C28"/>
      <name val="Times New Roman"/>
      <family val="1"/>
      <charset val="204"/>
    </font>
    <font>
      <b/>
      <sz val="30"/>
      <color rgb="FF347C28"/>
      <name val="Times New Roman"/>
      <family val="1"/>
      <charset val="204"/>
    </font>
    <font>
      <i/>
      <sz val="24"/>
      <color rgb="FF347C28"/>
      <name val="Times New Roman"/>
      <family val="1"/>
      <charset val="204"/>
    </font>
    <font>
      <u/>
      <sz val="22"/>
      <name val="Times New Roman"/>
      <family val="1"/>
      <charset val="204"/>
    </font>
    <font>
      <u/>
      <sz val="26"/>
      <name val="Times New Roman"/>
      <family val="1"/>
      <charset val="204"/>
    </font>
    <font>
      <sz val="26"/>
      <color rgb="FF347C28"/>
      <name val="Times New Roman"/>
      <family val="1"/>
      <charset val="204"/>
    </font>
    <font>
      <i/>
      <sz val="26"/>
      <name val="Times New Roman"/>
      <family val="1"/>
      <charset val="204"/>
    </font>
    <font>
      <sz val="26"/>
      <color rgb="FF00B050"/>
      <name val="Times New Roman"/>
      <family val="1"/>
      <charset val="204"/>
    </font>
    <font>
      <i/>
      <sz val="26"/>
      <color rgb="FF00B050"/>
      <name val="Times New Roman"/>
      <family val="1"/>
      <charset val="204"/>
    </font>
    <font>
      <sz val="26"/>
      <color indexed="17"/>
      <name val="Times New Roman"/>
      <family val="1"/>
      <charset val="204"/>
    </font>
    <font>
      <sz val="9"/>
      <name val="Arial Cyr"/>
      <charset val="204"/>
    </font>
    <font>
      <sz val="9"/>
      <name val="Times New Roman"/>
      <family val="1"/>
      <charset val="204"/>
    </font>
    <font>
      <b/>
      <sz val="9"/>
      <name val="Times New Roman"/>
      <family val="1"/>
      <charset val="204"/>
    </font>
    <font>
      <sz val="9"/>
      <color rgb="FF00B050"/>
      <name val="Times New Roman"/>
      <family val="1"/>
      <charset val="204"/>
    </font>
    <font>
      <sz val="9"/>
      <color rgb="FF347C28"/>
      <name val="Times New Roman"/>
      <family val="1"/>
      <charset val="204"/>
    </font>
    <font>
      <i/>
      <sz val="9"/>
      <color rgb="FF00B050"/>
      <name val="Times New Roman"/>
      <family val="1"/>
      <charset val="204"/>
    </font>
    <font>
      <sz val="9"/>
      <color indexed="17"/>
      <name val="Times New Roman"/>
      <family val="1"/>
      <charset val="204"/>
    </font>
    <font>
      <sz val="30"/>
      <color rgb="FF002060"/>
      <name val="Times New Roman"/>
      <family val="1"/>
      <charset val="204"/>
    </font>
    <font>
      <b/>
      <sz val="30"/>
      <color rgb="FF002060"/>
      <name val="Times New Roman"/>
      <family val="1"/>
      <charset val="204"/>
    </font>
    <font>
      <i/>
      <sz val="30"/>
      <color rgb="FF002060"/>
      <name val="Times New Roman"/>
      <family val="1"/>
      <charset val="204"/>
    </font>
    <font>
      <sz val="30"/>
      <color rgb="FF002060"/>
      <name val="Showcard Gothic"/>
      <family val="5"/>
    </font>
    <font>
      <sz val="9"/>
      <color rgb="FF002060"/>
      <name val="Times New Roman"/>
      <family val="1"/>
      <charset val="204"/>
    </font>
    <font>
      <b/>
      <sz val="9"/>
      <color rgb="FF002060"/>
      <name val="Times New Roman"/>
      <family val="1"/>
      <charset val="204"/>
    </font>
    <font>
      <i/>
      <sz val="9"/>
      <color rgb="FF002060"/>
      <name val="Times New Roman"/>
      <family val="1"/>
      <charset val="204"/>
    </font>
    <font>
      <sz val="9"/>
      <color rgb="FF002060"/>
      <name val="Showcard Gothic"/>
      <family val="5"/>
    </font>
    <font>
      <sz val="14"/>
      <color rgb="FF002060"/>
      <name val="Times New Roman"/>
      <family val="1"/>
      <charset val="204"/>
    </font>
    <font>
      <b/>
      <sz val="14"/>
      <color rgb="FF002060"/>
      <name val="Times New Roman"/>
      <family val="1"/>
      <charset val="204"/>
    </font>
    <font>
      <b/>
      <sz val="30"/>
      <color rgb="FFFF0000"/>
      <name val="Times New Roman"/>
      <family val="1"/>
      <charset val="204"/>
    </font>
    <font>
      <sz val="30"/>
      <color rgb="FF7030A0"/>
      <name val="Times New Roman"/>
      <family val="1"/>
      <charset val="204"/>
    </font>
    <font>
      <sz val="14"/>
      <name val="Times New Roman"/>
      <family val="1"/>
      <charset val="204"/>
    </font>
    <font>
      <b/>
      <sz val="14"/>
      <name val="Times New Roman"/>
      <family val="1"/>
      <charset val="204"/>
    </font>
    <font>
      <b/>
      <u/>
      <sz val="14"/>
      <name val="Times New Roman"/>
      <family val="1"/>
      <charset val="204"/>
    </font>
    <font>
      <i/>
      <sz val="14"/>
      <name val="Times New Roman"/>
      <family val="1"/>
      <charset val="204"/>
    </font>
    <font>
      <b/>
      <i/>
      <sz val="14"/>
      <name val="Times New Roman"/>
      <family val="1"/>
      <charset val="204"/>
    </font>
    <font>
      <sz val="14"/>
      <color rgb="FF00B050"/>
      <name val="Times New Roman"/>
      <family val="1"/>
      <charset val="204"/>
    </font>
    <font>
      <sz val="11"/>
      <name val="Times New Roman"/>
      <family val="1"/>
      <charset val="204"/>
    </font>
    <font>
      <sz val="10"/>
      <name val="Arial"/>
      <family val="2"/>
      <charset val="204"/>
    </font>
    <font>
      <b/>
      <sz val="12"/>
      <name val="Times New Roman"/>
      <family val="1"/>
      <charset val="204"/>
    </font>
    <font>
      <b/>
      <i/>
      <sz val="14"/>
      <name val="Consolas"/>
      <family val="3"/>
      <charset val="204"/>
    </font>
    <font>
      <sz val="16"/>
      <name val="Times New Roman"/>
      <family val="1"/>
      <charset val="204"/>
    </font>
    <font>
      <sz val="11"/>
      <color theme="1"/>
      <name val="Calibri"/>
      <family val="2"/>
      <scheme val="minor"/>
    </font>
    <font>
      <sz val="14"/>
      <color theme="1"/>
      <name val="Times New Roman"/>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font>
    <font>
      <sz val="10"/>
      <name val="Arial Cyr"/>
      <family val="2"/>
      <charset val="204"/>
    </font>
  </fonts>
  <fills count="4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rgb="FFFFFF00"/>
        <bgColor indexed="64"/>
      </patternFill>
    </fill>
    <fill>
      <patternFill patternType="solid">
        <fgColor rgb="FFFFC000"/>
        <bgColor indexed="64"/>
      </patternFill>
    </fill>
    <fill>
      <patternFill patternType="solid">
        <fgColor rgb="FFCCFF99"/>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4EEFA"/>
        <bgColor indexed="64"/>
      </patternFill>
    </fill>
    <fill>
      <patternFill patternType="solid">
        <fgColor rgb="FFFFCCFF"/>
        <bgColor indexed="64"/>
      </patternFill>
    </fill>
    <fill>
      <patternFill patternType="solid">
        <fgColor rgb="FFFF0000"/>
        <bgColor indexed="64"/>
      </patternFill>
    </fill>
    <fill>
      <patternFill patternType="solid">
        <fgColor rgb="FFA6F0F4"/>
        <bgColor indexed="64"/>
      </patternFill>
    </fill>
    <fill>
      <patternFill patternType="solid">
        <fgColor rgb="FFFFFF99"/>
        <bgColor indexed="64"/>
      </patternFill>
    </fill>
    <fill>
      <patternFill patternType="solid">
        <fgColor rgb="FFCCECFF"/>
        <bgColor indexed="64"/>
      </patternFill>
    </fill>
    <fill>
      <patternFill patternType="solid">
        <fgColor theme="9"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445">
    <xf numFmtId="0" fontId="0" fillId="0" borderId="0"/>
    <xf numFmtId="0" fontId="21" fillId="0" borderId="0"/>
    <xf numFmtId="0" fontId="19" fillId="0" borderId="0" applyNumberFormat="0"/>
    <xf numFmtId="164" fontId="19" fillId="0" borderId="0" applyFont="0" applyFill="0" applyBorder="0" applyAlignment="0" applyProtection="0"/>
    <xf numFmtId="0" fontId="19" fillId="0" borderId="0"/>
    <xf numFmtId="164"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4" fontId="18" fillId="0" borderId="0" applyFont="0" applyFill="0" applyBorder="0" applyAlignment="0" applyProtection="0"/>
    <xf numFmtId="0" fontId="17" fillId="0" borderId="0"/>
    <xf numFmtId="0" fontId="90" fillId="0" borderId="0"/>
    <xf numFmtId="0" fontId="16" fillId="0" borderId="0"/>
    <xf numFmtId="164" fontId="15" fillId="0" borderId="0" applyFont="0" applyFill="0" applyBorder="0" applyAlignment="0" applyProtection="0"/>
    <xf numFmtId="0" fontId="15" fillId="0" borderId="0"/>
    <xf numFmtId="0" fontId="15" fillId="0" borderId="0"/>
    <xf numFmtId="164"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0" fontId="94" fillId="0" borderId="0"/>
    <xf numFmtId="0" fontId="95" fillId="0" borderId="0"/>
    <xf numFmtId="164" fontId="13" fillId="0" borderId="0" applyFont="0" applyFill="0" applyBorder="0" applyAlignment="0" applyProtection="0"/>
    <xf numFmtId="0" fontId="13" fillId="0" borderId="0"/>
    <xf numFmtId="0" fontId="13" fillId="0" borderId="0"/>
    <xf numFmtId="164" fontId="13" fillId="0" borderId="0" applyFont="0" applyFill="0" applyBorder="0" applyAlignment="0" applyProtection="0"/>
    <xf numFmtId="0" fontId="13" fillId="0" borderId="0"/>
    <xf numFmtId="0" fontId="13" fillId="0" borderId="0"/>
    <xf numFmtId="164" fontId="13" fillId="0" borderId="0" applyFont="0" applyFill="0" applyBorder="0" applyAlignment="0" applyProtection="0"/>
    <xf numFmtId="0" fontId="13" fillId="0" borderId="0"/>
    <xf numFmtId="0" fontId="13" fillId="0" borderId="0"/>
    <xf numFmtId="164" fontId="13" fillId="0" borderId="0" applyFont="0" applyFill="0" applyBorder="0" applyAlignment="0" applyProtection="0"/>
    <xf numFmtId="0" fontId="13" fillId="0" borderId="0"/>
    <xf numFmtId="0" fontId="13" fillId="0" borderId="0"/>
    <xf numFmtId="0" fontId="12" fillId="0" borderId="0"/>
    <xf numFmtId="0" fontId="11" fillId="0" borderId="0"/>
    <xf numFmtId="0" fontId="11" fillId="0" borderId="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96" fillId="26" borderId="0" applyNumberFormat="0" applyBorder="0" applyAlignment="0" applyProtection="0"/>
    <xf numFmtId="0" fontId="96" fillId="29" borderId="0" applyNumberFormat="0" applyBorder="0" applyAlignment="0" applyProtection="0"/>
    <xf numFmtId="0" fontId="96" fillId="32" borderId="0" applyNumberFormat="0" applyBorder="0" applyAlignment="0" applyProtection="0"/>
    <xf numFmtId="0" fontId="97" fillId="33" borderId="0" applyNumberFormat="0" applyBorder="0" applyAlignment="0" applyProtection="0"/>
    <xf numFmtId="0" fontId="97" fillId="30" borderId="0" applyNumberFormat="0" applyBorder="0" applyAlignment="0" applyProtection="0"/>
    <xf numFmtId="0" fontId="97" fillId="31" borderId="0" applyNumberFormat="0" applyBorder="0" applyAlignment="0" applyProtection="0"/>
    <xf numFmtId="0" fontId="97" fillId="34" borderId="0" applyNumberFormat="0" applyBorder="0" applyAlignment="0" applyProtection="0"/>
    <xf numFmtId="0" fontId="97" fillId="35" borderId="0" applyNumberFormat="0" applyBorder="0" applyAlignment="0" applyProtection="0"/>
    <xf numFmtId="0" fontId="97" fillId="36" borderId="0" applyNumberFormat="0" applyBorder="0" applyAlignment="0" applyProtection="0"/>
    <xf numFmtId="0" fontId="97" fillId="37" borderId="0" applyNumberFormat="0" applyBorder="0" applyAlignment="0" applyProtection="0"/>
    <xf numFmtId="0" fontId="97" fillId="38" borderId="0" applyNumberFormat="0" applyBorder="0" applyAlignment="0" applyProtection="0"/>
    <xf numFmtId="0" fontId="97" fillId="39" borderId="0" applyNumberFormat="0" applyBorder="0" applyAlignment="0" applyProtection="0"/>
    <xf numFmtId="0" fontId="97" fillId="34" borderId="0" applyNumberFormat="0" applyBorder="0" applyAlignment="0" applyProtection="0"/>
    <xf numFmtId="0" fontId="97" fillId="35" borderId="0" applyNumberFormat="0" applyBorder="0" applyAlignment="0" applyProtection="0"/>
    <xf numFmtId="0" fontId="97" fillId="40" borderId="0" applyNumberFormat="0" applyBorder="0" applyAlignment="0" applyProtection="0"/>
    <xf numFmtId="0" fontId="98" fillId="28" borderId="17" applyNumberFormat="0" applyAlignment="0" applyProtection="0"/>
    <xf numFmtId="0" fontId="99" fillId="41" borderId="18" applyNumberFormat="0" applyAlignment="0" applyProtection="0"/>
    <xf numFmtId="0" fontId="100" fillId="41" borderId="17" applyNumberFormat="0" applyAlignment="0" applyProtection="0"/>
    <xf numFmtId="0" fontId="101" fillId="0" borderId="19" applyNumberFormat="0" applyFill="0" applyAlignment="0" applyProtection="0"/>
    <xf numFmtId="0" fontId="102" fillId="0" borderId="20" applyNumberFormat="0" applyFill="0" applyAlignment="0" applyProtection="0"/>
    <xf numFmtId="0" fontId="103" fillId="0" borderId="21" applyNumberFormat="0" applyFill="0" applyAlignment="0" applyProtection="0"/>
    <xf numFmtId="0" fontId="103" fillId="0" borderId="0" applyNumberFormat="0" applyFill="0" applyBorder="0" applyAlignment="0" applyProtection="0"/>
    <xf numFmtId="0" fontId="104" fillId="0" borderId="22" applyNumberFormat="0" applyFill="0" applyAlignment="0" applyProtection="0"/>
    <xf numFmtId="0" fontId="105" fillId="42" borderId="23" applyNumberFormat="0" applyAlignment="0" applyProtection="0"/>
    <xf numFmtId="0" fontId="106" fillId="0" borderId="0" applyNumberFormat="0" applyFill="0" applyBorder="0" applyAlignment="0" applyProtection="0"/>
    <xf numFmtId="0" fontId="107" fillId="43" borderId="0" applyNumberFormat="0" applyBorder="0" applyAlignment="0" applyProtection="0"/>
    <xf numFmtId="0" fontId="19" fillId="0" borderId="0"/>
    <xf numFmtId="0" fontId="114" fillId="0" borderId="0"/>
    <xf numFmtId="0" fontId="19" fillId="0" borderId="0"/>
    <xf numFmtId="0" fontId="113" fillId="0" borderId="0"/>
    <xf numFmtId="0" fontId="113" fillId="0" borderId="0" applyNumberFormat="0" applyFill="0" applyBorder="0" applyAlignment="0" applyProtection="0"/>
    <xf numFmtId="0" fontId="90" fillId="0" borderId="0"/>
    <xf numFmtId="0" fontId="113" fillId="0" borderId="0" applyNumberFormat="0" applyFill="0" applyBorder="0" applyAlignment="0" applyProtection="0"/>
    <xf numFmtId="0" fontId="90" fillId="0" borderId="0"/>
    <xf numFmtId="0" fontId="113" fillId="0" borderId="0" applyNumberFormat="0" applyFill="0" applyBorder="0" applyAlignment="0" applyProtection="0"/>
    <xf numFmtId="0" fontId="90" fillId="0" borderId="0"/>
    <xf numFmtId="0" fontId="96" fillId="0" borderId="0"/>
    <xf numFmtId="0" fontId="90" fillId="0" borderId="0"/>
    <xf numFmtId="0" fontId="113" fillId="0" borderId="0"/>
    <xf numFmtId="0" fontId="90" fillId="0" borderId="0"/>
    <xf numFmtId="0" fontId="108" fillId="24" borderId="0" applyNumberFormat="0" applyBorder="0" applyAlignment="0" applyProtection="0"/>
    <xf numFmtId="0" fontId="109" fillId="0" borderId="0" applyNumberFormat="0" applyFill="0" applyBorder="0" applyAlignment="0" applyProtection="0"/>
    <xf numFmtId="0" fontId="113" fillId="44" borderId="24" applyNumberFormat="0" applyAlignment="0" applyProtection="0"/>
    <xf numFmtId="9" fontId="19" fillId="0" borderId="0" applyFont="0" applyFill="0" applyBorder="0" applyAlignment="0" applyProtection="0"/>
    <xf numFmtId="0" fontId="110" fillId="0" borderId="25" applyNumberFormat="0" applyFill="0" applyAlignment="0" applyProtection="0"/>
    <xf numFmtId="0" fontId="111" fillId="0" borderId="0" applyNumberFormat="0" applyFill="0" applyBorder="0" applyAlignment="0" applyProtection="0"/>
    <xf numFmtId="164" fontId="19" fillId="0" borderId="0" applyFont="0" applyFill="0" applyBorder="0" applyAlignment="0" applyProtection="0"/>
    <xf numFmtId="0" fontId="112" fillId="25" borderId="0" applyNumberFormat="0" applyBorder="0" applyAlignment="0" applyProtection="0"/>
    <xf numFmtId="0" fontId="90" fillId="0" borderId="0"/>
    <xf numFmtId="0" fontId="90" fillId="0" borderId="0"/>
    <xf numFmtId="9" fontId="90" fillId="0" borderId="0" applyFont="0" applyFill="0" applyBorder="0" applyAlignment="0" applyProtection="0"/>
    <xf numFmtId="0" fontId="10" fillId="0" borderId="0"/>
    <xf numFmtId="0" fontId="10" fillId="0" borderId="0"/>
    <xf numFmtId="0" fontId="9" fillId="0" borderId="0"/>
    <xf numFmtId="0" fontId="9" fillId="0" borderId="0"/>
    <xf numFmtId="0" fontId="8" fillId="0" borderId="0"/>
    <xf numFmtId="0" fontId="8"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83" fillId="0" borderId="0"/>
    <xf numFmtId="0" fontId="19"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90"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cellStyleXfs>
  <cellXfs count="942">
    <xf numFmtId="0" fontId="0" fillId="0" borderId="0" xfId="0"/>
    <xf numFmtId="1" fontId="23" fillId="0" borderId="0" xfId="0" applyNumberFormat="1" applyFont="1" applyFill="1" applyBorder="1" applyAlignment="1" applyProtection="1">
      <alignment horizontal="center" vertical="center"/>
      <protection locked="0"/>
    </xf>
    <xf numFmtId="165" fontId="22" fillId="0" borderId="0" xfId="0" applyNumberFormat="1" applyFont="1" applyFill="1" applyBorder="1" applyAlignment="1" applyProtection="1">
      <alignment horizontal="center" vertical="center" wrapText="1"/>
      <protection locked="0"/>
    </xf>
    <xf numFmtId="165" fontId="23" fillId="0" borderId="1" xfId="0" applyNumberFormat="1" applyFont="1" applyFill="1" applyBorder="1" applyAlignment="1" applyProtection="1">
      <alignment horizontal="left" vertical="center" wrapText="1"/>
      <protection locked="0"/>
    </xf>
    <xf numFmtId="165" fontId="23" fillId="0" borderId="1" xfId="0" applyNumberFormat="1" applyFont="1" applyFill="1" applyBorder="1" applyAlignment="1" applyProtection="1">
      <alignment horizontal="center" vertical="center" wrapText="1"/>
      <protection locked="0"/>
    </xf>
    <xf numFmtId="165" fontId="23" fillId="0" borderId="0" xfId="0" applyNumberFormat="1" applyFont="1" applyFill="1" applyBorder="1" applyAlignment="1" applyProtection="1">
      <alignment horizontal="center" vertical="center" wrapText="1"/>
      <protection locked="0"/>
    </xf>
    <xf numFmtId="165" fontId="24" fillId="0" borderId="0" xfId="0" applyNumberFormat="1" applyFont="1" applyFill="1" applyBorder="1" applyAlignment="1" applyProtection="1">
      <alignment horizontal="center" vertical="center" wrapText="1"/>
      <protection locked="0"/>
    </xf>
    <xf numFmtId="1" fontId="23" fillId="0" borderId="1" xfId="0" applyNumberFormat="1"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wrapText="1"/>
      <protection locked="0"/>
    </xf>
    <xf numFmtId="169" fontId="28" fillId="0" borderId="1" xfId="0" applyNumberFormat="1" applyFont="1" applyFill="1" applyBorder="1" applyAlignment="1" applyProtection="1">
      <alignment horizontal="center" vertical="center" wrapText="1"/>
    </xf>
    <xf numFmtId="169" fontId="31" fillId="0" borderId="1" xfId="3" applyNumberFormat="1" applyFont="1" applyFill="1" applyBorder="1" applyAlignment="1" applyProtection="1">
      <alignment horizontal="center" vertical="center" wrapText="1"/>
    </xf>
    <xf numFmtId="169" fontId="31" fillId="0" borderId="1" xfId="0" applyNumberFormat="1" applyFont="1" applyFill="1" applyBorder="1" applyAlignment="1" applyProtection="1">
      <alignment horizontal="center" vertical="center" wrapText="1"/>
    </xf>
    <xf numFmtId="0" fontId="23" fillId="0" borderId="0"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165" fontId="25"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wrapText="1"/>
      <protection locked="0"/>
    </xf>
    <xf numFmtId="165" fontId="31" fillId="0" borderId="0" xfId="0" applyNumberFormat="1" applyFont="1" applyFill="1" applyBorder="1" applyAlignment="1" applyProtection="1">
      <alignment horizontal="center" vertical="center" wrapText="1"/>
      <protection locked="0"/>
    </xf>
    <xf numFmtId="49" fontId="34" fillId="0" borderId="1" xfId="0" applyNumberFormat="1" applyFont="1" applyFill="1" applyBorder="1" applyAlignment="1" applyProtection="1">
      <alignment horizontal="center" vertical="center" wrapText="1"/>
    </xf>
    <xf numFmtId="1" fontId="26" fillId="0" borderId="1" xfId="0" applyNumberFormat="1" applyFont="1" applyFill="1" applyBorder="1" applyAlignment="1" applyProtection="1">
      <alignment horizontal="center" vertical="center" wrapText="1"/>
      <protection locked="0"/>
    </xf>
    <xf numFmtId="0" fontId="23" fillId="0" borderId="1" xfId="0" applyNumberFormat="1" applyFont="1" applyFill="1" applyBorder="1" applyAlignment="1" applyProtection="1">
      <alignment horizontal="center" vertical="center" wrapText="1"/>
    </xf>
    <xf numFmtId="165" fontId="34" fillId="2" borderId="0" xfId="0" applyNumberFormat="1" applyFont="1" applyFill="1" applyBorder="1" applyAlignment="1" applyProtection="1">
      <alignment horizontal="center" vertical="center" wrapText="1"/>
      <protection locked="0"/>
    </xf>
    <xf numFmtId="165" fontId="24" fillId="4" borderId="0" xfId="0" applyNumberFormat="1" applyFont="1" applyFill="1" applyBorder="1" applyAlignment="1" applyProtection="1">
      <alignment horizontal="center" vertical="center" wrapText="1"/>
      <protection locked="0"/>
    </xf>
    <xf numFmtId="49" fontId="35" fillId="0" borderId="1" xfId="0" applyNumberFormat="1" applyFont="1" applyFill="1" applyBorder="1" applyAlignment="1" applyProtection="1">
      <alignment horizontal="center" vertical="center" wrapText="1"/>
    </xf>
    <xf numFmtId="165" fontId="31" fillId="0" borderId="1" xfId="0" applyNumberFormat="1" applyFont="1" applyFill="1" applyBorder="1" applyAlignment="1" applyProtection="1">
      <alignment horizontal="center" vertical="center" wrapText="1"/>
    </xf>
    <xf numFmtId="0" fontId="35" fillId="0" borderId="1" xfId="0" applyNumberFormat="1"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165" fontId="23" fillId="0"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49" fontId="31"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165" fontId="23" fillId="0" borderId="1" xfId="0" applyNumberFormat="1" applyFont="1" applyFill="1" applyBorder="1" applyAlignment="1" applyProtection="1">
      <alignment horizontal="left" vertical="center" wrapText="1"/>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vertical="center" wrapText="1"/>
    </xf>
    <xf numFmtId="0" fontId="23" fillId="0" borderId="1" xfId="0" applyFont="1" applyFill="1" applyBorder="1" applyAlignment="1" applyProtection="1">
      <alignment horizontal="left" vertical="center" wrapText="1"/>
    </xf>
    <xf numFmtId="0" fontId="31" fillId="0" borderId="1" xfId="0" applyFont="1" applyFill="1" applyBorder="1" applyAlignment="1" applyProtection="1">
      <alignment horizontal="center" vertical="center" wrapText="1"/>
    </xf>
    <xf numFmtId="169" fontId="28" fillId="0" borderId="1" xfId="3" applyNumberFormat="1" applyFont="1" applyFill="1" applyBorder="1" applyAlignment="1" applyProtection="1">
      <alignment horizontal="center" vertical="center" wrapText="1"/>
    </xf>
    <xf numFmtId="165" fontId="28" fillId="0" borderId="1" xfId="0" applyNumberFormat="1" applyFont="1" applyFill="1" applyBorder="1" applyAlignment="1" applyProtection="1">
      <alignment horizontal="center" vertical="center" wrapText="1"/>
    </xf>
    <xf numFmtId="49" fontId="31" fillId="0" borderId="1" xfId="2"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center" vertical="center" wrapText="1"/>
    </xf>
    <xf numFmtId="168" fontId="31" fillId="0" borderId="1" xfId="3" applyNumberFormat="1" applyFont="1" applyFill="1" applyBorder="1" applyAlignment="1" applyProtection="1">
      <alignment horizontal="center" vertical="center" wrapText="1"/>
    </xf>
    <xf numFmtId="1" fontId="31" fillId="0" borderId="1" xfId="0" applyNumberFormat="1" applyFont="1" applyFill="1" applyBorder="1" applyAlignment="1" applyProtection="1">
      <alignment horizontal="center" vertical="center" wrapText="1"/>
    </xf>
    <xf numFmtId="165" fontId="29" fillId="0" borderId="1" xfId="0" applyNumberFormat="1" applyFont="1" applyFill="1" applyBorder="1" applyAlignment="1" applyProtection="1">
      <alignment horizontal="left" vertical="center" wrapText="1"/>
      <protection locked="0"/>
    </xf>
    <xf numFmtId="49" fontId="31" fillId="0" borderId="1" xfId="3" applyNumberFormat="1" applyFont="1" applyFill="1" applyBorder="1" applyAlignment="1" applyProtection="1">
      <alignment horizontal="center" vertical="center" wrapText="1"/>
    </xf>
    <xf numFmtId="1" fontId="31" fillId="0" borderId="1" xfId="0" applyNumberFormat="1"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23" fillId="0" borderId="1" xfId="2" applyFont="1" applyFill="1" applyBorder="1" applyAlignment="1" applyProtection="1">
      <alignment horizontal="center" vertical="center" wrapText="1"/>
    </xf>
    <xf numFmtId="0" fontId="31" fillId="0" borderId="1" xfId="3" applyNumberFormat="1" applyFont="1" applyFill="1" applyBorder="1" applyAlignment="1" applyProtection="1">
      <alignment horizontal="center" vertical="center" wrapText="1"/>
    </xf>
    <xf numFmtId="165" fontId="31" fillId="5" borderId="1" xfId="3" applyNumberFormat="1" applyFont="1" applyFill="1" applyBorder="1" applyAlignment="1" applyProtection="1">
      <alignment horizontal="center" vertical="center" wrapText="1"/>
    </xf>
    <xf numFmtId="2" fontId="31" fillId="0" borderId="1" xfId="0" applyNumberFormat="1" applyFont="1" applyFill="1" applyBorder="1" applyAlignment="1" applyProtection="1">
      <alignment horizontal="center" vertical="center" wrapText="1"/>
    </xf>
    <xf numFmtId="169" fontId="32" fillId="0" borderId="1" xfId="0" applyNumberFormat="1" applyFont="1" applyFill="1" applyBorder="1" applyAlignment="1" applyProtection="1">
      <alignment horizontal="center" vertical="center" wrapText="1"/>
    </xf>
    <xf numFmtId="165" fontId="32" fillId="0" borderId="1" xfId="0" applyNumberFormat="1" applyFont="1" applyFill="1" applyBorder="1" applyAlignment="1" applyProtection="1">
      <alignment horizontal="center" vertical="center" wrapText="1"/>
    </xf>
    <xf numFmtId="165" fontId="32" fillId="0" borderId="1" xfId="3" applyNumberFormat="1" applyFont="1" applyFill="1" applyBorder="1" applyAlignment="1" applyProtection="1">
      <alignment horizontal="center" vertical="center" wrapText="1"/>
    </xf>
    <xf numFmtId="165" fontId="36" fillId="0"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vertical="center" wrapText="1"/>
    </xf>
    <xf numFmtId="0" fontId="22" fillId="2" borderId="1" xfId="0" applyFont="1" applyFill="1" applyBorder="1" applyAlignment="1" applyProtection="1">
      <alignment vertical="center" wrapText="1"/>
    </xf>
    <xf numFmtId="0" fontId="23" fillId="0" borderId="1" xfId="2" applyFont="1" applyFill="1" applyBorder="1" applyAlignment="1" applyProtection="1">
      <alignment horizontal="center" vertical="center" wrapText="1"/>
    </xf>
    <xf numFmtId="0" fontId="24" fillId="0" borderId="1" xfId="2" applyFont="1" applyBorder="1" applyAlignment="1" applyProtection="1">
      <alignment horizontal="center" vertical="center" wrapText="1"/>
    </xf>
    <xf numFmtId="0" fontId="24" fillId="0" borderId="1" xfId="2" applyFont="1" applyFill="1" applyBorder="1" applyAlignment="1" applyProtection="1">
      <alignment horizontal="center" vertical="center" wrapText="1"/>
    </xf>
    <xf numFmtId="49" fontId="23" fillId="0" borderId="1" xfId="2" applyNumberFormat="1" applyFont="1" applyFill="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 xfId="0" applyFont="1" applyBorder="1" applyAlignment="1" applyProtection="1">
      <alignment vertical="center" wrapText="1"/>
    </xf>
    <xf numFmtId="0" fontId="23" fillId="0" borderId="1" xfId="2" applyFont="1" applyFill="1" applyBorder="1" applyAlignment="1" applyProtection="1">
      <alignment vertical="center" wrapText="1"/>
    </xf>
    <xf numFmtId="49" fontId="23" fillId="0" borderId="1" xfId="0" applyNumberFormat="1" applyFont="1" applyBorder="1" applyAlignment="1" applyProtection="1">
      <alignment vertical="center" wrapText="1"/>
    </xf>
    <xf numFmtId="49" fontId="23" fillId="0" borderId="1" xfId="0" applyNumberFormat="1" applyFont="1" applyBorder="1" applyAlignment="1" applyProtection="1">
      <alignment horizontal="center" vertical="center" wrapText="1"/>
    </xf>
    <xf numFmtId="0" fontId="23" fillId="0" borderId="1" xfId="0" applyFont="1" applyBorder="1" applyAlignment="1" applyProtection="1">
      <alignment horizontal="left" vertical="center" wrapText="1"/>
    </xf>
    <xf numFmtId="49" fontId="23" fillId="0" borderId="1" xfId="2" applyNumberFormat="1"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 xfId="2" applyFont="1" applyFill="1" applyBorder="1" applyAlignment="1" applyProtection="1">
      <alignment horizontal="center" vertical="center" wrapText="1"/>
    </xf>
    <xf numFmtId="0" fontId="23" fillId="0" borderId="1" xfId="0" applyFont="1" applyBorder="1" applyAlignment="1" applyProtection="1">
      <alignment horizontal="left" vertical="top" wrapText="1"/>
    </xf>
    <xf numFmtId="49" fontId="24" fillId="0" borderId="1" xfId="2" applyNumberFormat="1" applyFont="1" applyFill="1" applyBorder="1" applyAlignment="1" applyProtection="1">
      <alignment horizontal="center" vertical="center" wrapText="1"/>
    </xf>
    <xf numFmtId="49" fontId="23" fillId="0" borderId="1" xfId="0" applyNumberFormat="1" applyFont="1" applyBorder="1" applyAlignment="1" applyProtection="1">
      <alignment horizontal="left" vertical="center" wrapText="1"/>
    </xf>
    <xf numFmtId="49" fontId="23" fillId="0" borderId="1" xfId="0" applyNumberFormat="1" applyFont="1" applyFill="1" applyBorder="1" applyAlignment="1" applyProtection="1">
      <alignment horizontal="left" vertical="center" wrapText="1"/>
    </xf>
    <xf numFmtId="1" fontId="23" fillId="0" borderId="1" xfId="0" applyNumberFormat="1" applyFont="1" applyBorder="1" applyAlignment="1" applyProtection="1">
      <alignment horizontal="center" vertical="center" wrapText="1"/>
    </xf>
    <xf numFmtId="49" fontId="23" fillId="7" borderId="1" xfId="2" applyNumberFormat="1" applyFont="1" applyFill="1" applyBorder="1" applyAlignment="1" applyProtection="1">
      <alignment horizontal="center" vertical="center" wrapText="1"/>
    </xf>
    <xf numFmtId="165" fontId="31" fillId="0" borderId="1" xfId="3" applyNumberFormat="1" applyFont="1" applyFill="1" applyBorder="1" applyAlignment="1" applyProtection="1">
      <alignment horizontal="center" vertical="center" wrapText="1"/>
    </xf>
    <xf numFmtId="0" fontId="35" fillId="0" borderId="1" xfId="0" applyFont="1" applyFill="1" applyBorder="1" applyAlignment="1" applyProtection="1">
      <alignment vertical="center" wrapText="1"/>
      <protection locked="0"/>
    </xf>
    <xf numFmtId="1" fontId="34" fillId="2" borderId="1" xfId="0" applyNumberFormat="1" applyFont="1" applyFill="1" applyBorder="1" applyAlignment="1" applyProtection="1">
      <alignment horizontal="center" vertical="center" wrapText="1"/>
    </xf>
    <xf numFmtId="165" fontId="35" fillId="0" borderId="0"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vertical="center" wrapText="1"/>
    </xf>
    <xf numFmtId="0" fontId="34" fillId="2" borderId="1" xfId="0" applyFont="1" applyFill="1" applyBorder="1" applyAlignment="1" applyProtection="1">
      <alignment horizontal="center" vertical="center" wrapText="1"/>
    </xf>
    <xf numFmtId="169" fontId="34" fillId="2" borderId="1" xfId="3" applyNumberFormat="1" applyFont="1" applyFill="1" applyBorder="1" applyAlignment="1" applyProtection="1">
      <alignment horizontal="center" vertical="center" wrapText="1"/>
    </xf>
    <xf numFmtId="1" fontId="34" fillId="8" borderId="1" xfId="0" applyNumberFormat="1" applyFont="1" applyFill="1" applyBorder="1" applyAlignment="1" applyProtection="1">
      <alignment horizontal="center" vertical="center" wrapText="1"/>
    </xf>
    <xf numFmtId="165" fontId="34" fillId="8" borderId="1" xfId="0" applyNumberFormat="1" applyFont="1" applyFill="1" applyBorder="1" applyAlignment="1" applyProtection="1">
      <alignment horizontal="left" vertical="center" wrapText="1"/>
    </xf>
    <xf numFmtId="169" fontId="34" fillId="8" borderId="1" xfId="0" applyNumberFormat="1" applyFont="1" applyFill="1" applyBorder="1" applyAlignment="1" applyProtection="1">
      <alignment horizontal="center" vertical="center" wrapText="1"/>
    </xf>
    <xf numFmtId="165" fontId="34" fillId="8" borderId="1" xfId="0" applyNumberFormat="1" applyFont="1" applyFill="1" applyBorder="1" applyAlignment="1" applyProtection="1">
      <alignment horizontal="center" vertical="center" wrapText="1"/>
    </xf>
    <xf numFmtId="165" fontId="34" fillId="3" borderId="0" xfId="0" applyNumberFormat="1" applyFont="1" applyFill="1" applyBorder="1" applyAlignment="1" applyProtection="1">
      <alignment horizontal="center" vertical="center" wrapText="1"/>
      <protection locked="0"/>
    </xf>
    <xf numFmtId="165" fontId="35" fillId="0" borderId="1" xfId="0" applyNumberFormat="1" applyFont="1" applyFill="1" applyBorder="1" applyAlignment="1" applyProtection="1">
      <alignment horizontal="center" vertical="center" wrapText="1"/>
    </xf>
    <xf numFmtId="165" fontId="35" fillId="0" borderId="1" xfId="0" applyNumberFormat="1" applyFont="1" applyFill="1" applyBorder="1" applyAlignment="1" applyProtection="1">
      <alignment horizontal="left" vertical="center" wrapText="1"/>
    </xf>
    <xf numFmtId="1" fontId="35" fillId="0" borderId="1" xfId="0" applyNumberFormat="1" applyFont="1" applyFill="1" applyBorder="1" applyAlignment="1" applyProtection="1">
      <alignment horizontal="center" vertical="center" wrapText="1"/>
    </xf>
    <xf numFmtId="169" fontId="34" fillId="2" borderId="1" xfId="0" applyNumberFormat="1"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vertical="center" wrapText="1"/>
    </xf>
    <xf numFmtId="0" fontId="35" fillId="0" borderId="1" xfId="0" applyFont="1" applyFill="1" applyBorder="1" applyAlignment="1" applyProtection="1">
      <alignment horizontal="center" vertical="center" wrapText="1"/>
    </xf>
    <xf numFmtId="0" fontId="38" fillId="0" borderId="1" xfId="2" applyFont="1" applyFill="1" applyBorder="1" applyAlignment="1" applyProtection="1">
      <alignment horizontal="center" vertical="center" wrapText="1"/>
    </xf>
    <xf numFmtId="49" fontId="35" fillId="0" borderId="1" xfId="2" applyNumberFormat="1" applyFont="1" applyFill="1" applyBorder="1" applyAlignment="1" applyProtection="1">
      <alignment horizontal="center" vertical="center" wrapText="1"/>
    </xf>
    <xf numFmtId="169" fontId="34" fillId="0" borderId="1" xfId="0" applyNumberFormat="1" applyFont="1" applyFill="1" applyBorder="1" applyAlignment="1" applyProtection="1">
      <alignment horizontal="center" vertical="center" wrapText="1"/>
    </xf>
    <xf numFmtId="169" fontId="35" fillId="0" borderId="1" xfId="0" applyNumberFormat="1" applyFont="1" applyFill="1" applyBorder="1" applyAlignment="1" applyProtection="1">
      <alignment horizontal="center" vertical="center" wrapText="1"/>
    </xf>
    <xf numFmtId="169" fontId="35" fillId="0" borderId="1" xfId="3" applyNumberFormat="1" applyFont="1" applyFill="1" applyBorder="1" applyAlignment="1" applyProtection="1">
      <alignment horizontal="center" vertical="center" wrapText="1"/>
    </xf>
    <xf numFmtId="168" fontId="35" fillId="0" borderId="1" xfId="3" applyNumberFormat="1" applyFont="1" applyFill="1" applyBorder="1" applyAlignment="1" applyProtection="1">
      <alignment horizontal="center" vertical="center" wrapText="1"/>
    </xf>
    <xf numFmtId="9" fontId="35" fillId="0" borderId="1" xfId="0" applyNumberFormat="1" applyFont="1" applyFill="1" applyBorder="1" applyAlignment="1" applyProtection="1">
      <alignment horizontal="left" vertical="center" wrapText="1"/>
    </xf>
    <xf numFmtId="0" fontId="35" fillId="0" borderId="1" xfId="0" applyFont="1" applyBorder="1" applyAlignment="1" applyProtection="1">
      <alignment horizontal="center" vertical="center" wrapText="1"/>
    </xf>
    <xf numFmtId="165" fontId="35" fillId="0" borderId="1" xfId="3" applyNumberFormat="1" applyFont="1" applyFill="1" applyBorder="1" applyAlignment="1" applyProtection="1">
      <alignment horizontal="center" vertical="center" wrapText="1"/>
    </xf>
    <xf numFmtId="0" fontId="35" fillId="0" borderId="1" xfId="0" applyFont="1" applyBorder="1" applyAlignment="1" applyProtection="1">
      <alignment vertical="center" wrapText="1"/>
    </xf>
    <xf numFmtId="49" fontId="35" fillId="0" borderId="1" xfId="0" applyNumberFormat="1" applyFont="1" applyFill="1" applyBorder="1" applyAlignment="1" applyProtection="1">
      <alignment vertical="center" wrapText="1"/>
    </xf>
    <xf numFmtId="49" fontId="38" fillId="0" borderId="1" xfId="2" applyNumberFormat="1" applyFont="1" applyFill="1" applyBorder="1" applyAlignment="1" applyProtection="1">
      <alignment horizontal="center" vertical="center" wrapText="1"/>
    </xf>
    <xf numFmtId="0" fontId="35" fillId="2"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35" fillId="0" borderId="1" xfId="0" applyFont="1" applyBorder="1" applyAlignment="1" applyProtection="1">
      <alignment horizontal="left" vertical="center" wrapText="1"/>
    </xf>
    <xf numFmtId="169" fontId="34" fillId="0" borderId="1" xfId="3" applyNumberFormat="1" applyFont="1" applyFill="1" applyBorder="1" applyAlignment="1" applyProtection="1">
      <alignment horizontal="center" vertical="center" wrapText="1"/>
    </xf>
    <xf numFmtId="165" fontId="35" fillId="2" borderId="0" xfId="0" applyNumberFormat="1" applyFont="1" applyFill="1" applyBorder="1" applyAlignment="1" applyProtection="1">
      <alignment horizontal="center" vertical="center" wrapText="1"/>
      <protection locked="0"/>
    </xf>
    <xf numFmtId="49" fontId="35" fillId="0" borderId="1" xfId="0" applyNumberFormat="1" applyFont="1" applyBorder="1" applyAlignment="1" applyProtection="1">
      <alignment horizontal="center" vertical="center" wrapText="1"/>
    </xf>
    <xf numFmtId="0" fontId="35" fillId="0" borderId="1" xfId="0" applyFont="1" applyBorder="1" applyAlignment="1" applyProtection="1">
      <alignment horizontal="left" vertical="center" wrapText="1" indent="1"/>
    </xf>
    <xf numFmtId="0" fontId="35" fillId="0" borderId="1" xfId="0" applyFont="1" applyFill="1" applyBorder="1" applyAlignment="1" applyProtection="1">
      <alignment horizontal="left" vertical="center" wrapText="1" indent="1"/>
    </xf>
    <xf numFmtId="49" fontId="38" fillId="0" borderId="1" xfId="0" applyNumberFormat="1" applyFont="1" applyFill="1" applyBorder="1" applyAlignment="1" applyProtection="1">
      <alignment horizontal="center" vertical="center" wrapText="1"/>
    </xf>
    <xf numFmtId="169" fontId="38" fillId="0" borderId="1" xfId="0" applyNumberFormat="1" applyFont="1" applyFill="1" applyBorder="1" applyAlignment="1" applyProtection="1">
      <alignment horizontal="center" vertical="center" wrapText="1"/>
    </xf>
    <xf numFmtId="170" fontId="34" fillId="2" borderId="1" xfId="0" applyNumberFormat="1" applyFont="1" applyFill="1" applyBorder="1" applyAlignment="1" applyProtection="1">
      <alignment horizontal="center" vertical="center" wrapText="1"/>
    </xf>
    <xf numFmtId="165" fontId="35" fillId="0" borderId="1" xfId="0" applyNumberFormat="1" applyFont="1" applyFill="1" applyBorder="1" applyAlignment="1" applyProtection="1">
      <alignment horizontal="left" vertical="center" wrapText="1" indent="1"/>
    </xf>
    <xf numFmtId="0" fontId="35" fillId="0" borderId="2" xfId="0" applyNumberFormat="1" applyFont="1" applyFill="1" applyBorder="1" applyAlignment="1" applyProtection="1">
      <alignment horizontal="center" vertical="center" wrapText="1"/>
    </xf>
    <xf numFmtId="49" fontId="35" fillId="0" borderId="2" xfId="0" applyNumberFormat="1" applyFont="1" applyFill="1" applyBorder="1" applyAlignment="1" applyProtection="1">
      <alignment horizontal="center" vertical="center" wrapText="1"/>
    </xf>
    <xf numFmtId="1" fontId="35" fillId="0" borderId="6" xfId="0" applyNumberFormat="1" applyFont="1" applyFill="1" applyBorder="1" applyAlignment="1" applyProtection="1">
      <alignment horizontal="center" vertical="center" wrapText="1"/>
    </xf>
    <xf numFmtId="1" fontId="35" fillId="0" borderId="2" xfId="0" applyNumberFormat="1" applyFont="1" applyFill="1" applyBorder="1" applyAlignment="1" applyProtection="1">
      <alignment horizontal="center" vertical="center" wrapText="1"/>
    </xf>
    <xf numFmtId="0" fontId="35" fillId="0" borderId="2" xfId="0" applyFont="1" applyFill="1" applyBorder="1" applyAlignment="1" applyProtection="1">
      <alignment horizontal="center" vertical="center" wrapText="1"/>
    </xf>
    <xf numFmtId="1" fontId="26" fillId="0" borderId="0" xfId="0" applyNumberFormat="1" applyFont="1" applyFill="1" applyBorder="1" applyAlignment="1" applyProtection="1">
      <alignment horizontal="center" vertical="center" wrapText="1"/>
      <protection locked="0"/>
    </xf>
    <xf numFmtId="0" fontId="35" fillId="6" borderId="1" xfId="0" applyFont="1" applyFill="1" applyBorder="1" applyAlignment="1" applyProtection="1">
      <alignment horizontal="left" vertical="center" wrapText="1"/>
    </xf>
    <xf numFmtId="49" fontId="23" fillId="6" borderId="1" xfId="0" applyNumberFormat="1" applyFont="1" applyFill="1" applyBorder="1" applyAlignment="1" applyProtection="1">
      <alignment horizontal="center" vertical="center" wrapText="1"/>
    </xf>
    <xf numFmtId="49" fontId="35" fillId="6" borderId="1" xfId="0" applyNumberFormat="1" applyFont="1" applyFill="1" applyBorder="1" applyAlignment="1" applyProtection="1">
      <alignment horizontal="center" vertical="center" wrapText="1"/>
    </xf>
    <xf numFmtId="49" fontId="35" fillId="6" borderId="1" xfId="2" applyNumberFormat="1" applyFont="1" applyFill="1" applyBorder="1" applyAlignment="1" applyProtection="1">
      <alignment horizontal="center" vertical="center" wrapText="1"/>
    </xf>
    <xf numFmtId="169" fontId="35" fillId="6" borderId="1" xfId="3" applyNumberFormat="1" applyFont="1" applyFill="1" applyBorder="1" applyAlignment="1" applyProtection="1">
      <alignment horizontal="center" vertical="center" wrapText="1"/>
    </xf>
    <xf numFmtId="165" fontId="35" fillId="6" borderId="1" xfId="3" applyNumberFormat="1" applyFont="1" applyFill="1" applyBorder="1" applyAlignment="1" applyProtection="1">
      <alignment horizontal="center" vertical="center" wrapText="1"/>
    </xf>
    <xf numFmtId="169" fontId="35" fillId="6" borderId="1" xfId="0" applyNumberFormat="1" applyFont="1" applyFill="1" applyBorder="1" applyAlignment="1" applyProtection="1">
      <alignment horizontal="center" vertical="center" wrapText="1"/>
    </xf>
    <xf numFmtId="1" fontId="35" fillId="6" borderId="1" xfId="0" applyNumberFormat="1" applyFont="1" applyFill="1" applyBorder="1" applyAlignment="1" applyProtection="1">
      <alignment horizontal="center" vertical="center" wrapText="1"/>
    </xf>
    <xf numFmtId="165" fontId="35" fillId="6" borderId="1" xfId="0" applyNumberFormat="1" applyFont="1" applyFill="1" applyBorder="1" applyAlignment="1" applyProtection="1">
      <alignment horizontal="center" vertical="center" wrapText="1"/>
    </xf>
    <xf numFmtId="168" fontId="35" fillId="6" borderId="1" xfId="3" applyNumberFormat="1" applyFont="1" applyFill="1" applyBorder="1" applyAlignment="1" applyProtection="1">
      <alignment horizontal="center" vertical="center" wrapText="1"/>
    </xf>
    <xf numFmtId="9" fontId="35" fillId="6" borderId="1" xfId="0" applyNumberFormat="1" applyFont="1" applyFill="1" applyBorder="1" applyAlignment="1" applyProtection="1">
      <alignment vertical="center" wrapText="1"/>
    </xf>
    <xf numFmtId="0" fontId="35" fillId="6" borderId="0" xfId="0" applyFont="1" applyFill="1" applyBorder="1" applyAlignment="1" applyProtection="1">
      <alignment vertical="center" wrapText="1"/>
      <protection locked="0"/>
    </xf>
    <xf numFmtId="0" fontId="35" fillId="6" borderId="1" xfId="0" applyFont="1" applyFill="1" applyBorder="1" applyAlignment="1" applyProtection="1">
      <alignment horizontal="left" vertical="center" wrapText="1" indent="1"/>
    </xf>
    <xf numFmtId="165" fontId="36" fillId="0" borderId="2" xfId="0" applyNumberFormat="1" applyFont="1" applyFill="1" applyBorder="1" applyAlignment="1" applyProtection="1">
      <alignment horizontal="center" vertical="center" wrapText="1"/>
    </xf>
    <xf numFmtId="9" fontId="36" fillId="0" borderId="1" xfId="0" applyNumberFormat="1"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167" fontId="36" fillId="0" borderId="1" xfId="0" applyNumberFormat="1" applyFont="1" applyFill="1" applyBorder="1" applyAlignment="1" applyProtection="1">
      <alignment horizontal="center" vertical="center" wrapText="1"/>
    </xf>
    <xf numFmtId="49" fontId="36" fillId="0" borderId="1" xfId="0" applyNumberFormat="1" applyFont="1" applyFill="1" applyBorder="1" applyAlignment="1" applyProtection="1">
      <alignment horizontal="center" vertical="center" wrapText="1"/>
    </xf>
    <xf numFmtId="165" fontId="27" fillId="0" borderId="1" xfId="0" applyNumberFormat="1" applyFont="1" applyFill="1" applyBorder="1" applyAlignment="1" applyProtection="1">
      <alignment horizontal="center" vertical="center" wrapText="1"/>
      <protection locked="0"/>
    </xf>
    <xf numFmtId="49" fontId="36" fillId="0" borderId="1" xfId="3" applyNumberFormat="1" applyFont="1" applyFill="1" applyBorder="1" applyAlignment="1" applyProtection="1">
      <alignment horizontal="center" vertical="center" wrapText="1"/>
    </xf>
    <xf numFmtId="165" fontId="27" fillId="0" borderId="0" xfId="0" applyNumberFormat="1" applyFont="1" applyFill="1" applyBorder="1" applyAlignment="1" applyProtection="1">
      <alignment horizontal="center" vertical="center" wrapText="1"/>
      <protection locked="0"/>
    </xf>
    <xf numFmtId="169" fontId="35" fillId="0" borderId="1" xfId="0" applyNumberFormat="1" applyFont="1" applyBorder="1" applyAlignment="1" applyProtection="1">
      <alignment horizontal="center" vertical="center" wrapText="1"/>
    </xf>
    <xf numFmtId="169" fontId="35" fillId="0" borderId="1" xfId="0" applyNumberFormat="1" applyFont="1" applyFill="1" applyBorder="1" applyAlignment="1">
      <alignment horizontal="center" vertical="center" wrapText="1"/>
    </xf>
    <xf numFmtId="169" fontId="36" fillId="0" borderId="1" xfId="0" applyNumberFormat="1" applyFont="1" applyFill="1" applyBorder="1" applyAlignment="1" applyProtection="1">
      <alignment horizontal="center" vertical="center" wrapText="1"/>
    </xf>
    <xf numFmtId="169" fontId="31" fillId="0" borderId="0" xfId="0" applyNumberFormat="1" applyFont="1" applyFill="1" applyBorder="1" applyAlignment="1" applyProtection="1">
      <alignment horizontal="center" vertical="center"/>
      <protection locked="0"/>
    </xf>
    <xf numFmtId="169" fontId="36" fillId="0" borderId="1" xfId="0" applyNumberFormat="1" applyFont="1" applyBorder="1" applyAlignment="1" applyProtection="1">
      <alignment horizontal="center" vertical="center" wrapText="1"/>
    </xf>
    <xf numFmtId="169" fontId="27" fillId="0" borderId="1" xfId="0" applyNumberFormat="1" applyFont="1" applyFill="1" applyBorder="1" applyAlignment="1" applyProtection="1">
      <alignment horizontal="center" vertical="center" wrapText="1"/>
      <protection locked="0"/>
    </xf>
    <xf numFmtId="169" fontId="36" fillId="0" borderId="1" xfId="0" applyNumberFormat="1" applyFont="1" applyBorder="1" applyAlignment="1" applyProtection="1">
      <alignment horizontal="center" vertical="top" wrapText="1"/>
    </xf>
    <xf numFmtId="169" fontId="36" fillId="0" borderId="1" xfId="3" applyNumberFormat="1" applyFont="1" applyFill="1" applyBorder="1" applyAlignment="1" applyProtection="1">
      <alignment horizontal="center" vertical="center" wrapText="1"/>
    </xf>
    <xf numFmtId="169" fontId="27" fillId="0" borderId="0" xfId="0" applyNumberFormat="1" applyFont="1" applyFill="1" applyBorder="1" applyAlignment="1" applyProtection="1">
      <alignment horizontal="center" vertical="center" wrapText="1"/>
      <protection locked="0"/>
    </xf>
    <xf numFmtId="49" fontId="35" fillId="0" borderId="1" xfId="0" applyNumberFormat="1" applyFont="1" applyFill="1" applyBorder="1" applyAlignment="1" applyProtection="1">
      <alignment horizontal="left" vertical="center" wrapText="1"/>
    </xf>
    <xf numFmtId="165" fontId="35" fillId="0" borderId="1" xfId="0" applyNumberFormat="1" applyFont="1" applyFill="1" applyBorder="1" applyAlignment="1" applyProtection="1">
      <alignment horizontal="left" vertical="center" wrapText="1"/>
      <protection locked="0"/>
    </xf>
    <xf numFmtId="0" fontId="23" fillId="0" borderId="1" xfId="0" applyFont="1" applyBorder="1" applyAlignment="1" applyProtection="1">
      <alignment horizontal="center" vertical="top" wrapText="1"/>
    </xf>
    <xf numFmtId="0" fontId="39" fillId="0" borderId="1" xfId="0" applyFont="1" applyFill="1" applyBorder="1" applyAlignment="1" applyProtection="1">
      <alignment horizontal="center" vertical="center" wrapText="1"/>
    </xf>
    <xf numFmtId="169" fontId="35" fillId="0" borderId="2" xfId="0" applyNumberFormat="1" applyFont="1" applyFill="1" applyBorder="1" applyAlignment="1" applyProtection="1">
      <alignment horizontal="center" vertical="center" wrapText="1"/>
    </xf>
    <xf numFmtId="169" fontId="35" fillId="0" borderId="2" xfId="0" applyNumberFormat="1" applyFont="1" applyBorder="1" applyAlignment="1" applyProtection="1">
      <alignment horizontal="center" vertical="center" wrapText="1"/>
    </xf>
    <xf numFmtId="169" fontId="36" fillId="0" borderId="2" xfId="0" applyNumberFormat="1" applyFont="1" applyFill="1" applyBorder="1" applyAlignment="1" applyProtection="1">
      <alignment horizontal="center" vertical="center" wrapText="1"/>
    </xf>
    <xf numFmtId="169" fontId="34" fillId="0" borderId="2" xfId="0" applyNumberFormat="1" applyFont="1" applyFill="1" applyBorder="1" applyAlignment="1" applyProtection="1">
      <alignment horizontal="center" vertical="center" wrapText="1"/>
    </xf>
    <xf numFmtId="169" fontId="35" fillId="0" borderId="2" xfId="0" applyNumberFormat="1" applyFont="1" applyFill="1" applyBorder="1" applyAlignment="1">
      <alignment horizontal="center" vertical="center" wrapText="1"/>
    </xf>
    <xf numFmtId="165" fontId="23" fillId="0" borderId="0" xfId="0" applyNumberFormat="1" applyFont="1" applyFill="1" applyBorder="1" applyAlignment="1" applyProtection="1">
      <alignment horizontal="left" vertical="center" wrapText="1"/>
      <protection locked="0"/>
    </xf>
    <xf numFmtId="165" fontId="35" fillId="0" borderId="2" xfId="0" applyNumberFormat="1" applyFont="1" applyFill="1" applyBorder="1" applyAlignment="1" applyProtection="1">
      <alignment horizontal="center" vertical="center" wrapText="1"/>
    </xf>
    <xf numFmtId="9" fontId="35" fillId="0" borderId="2" xfId="0" applyNumberFormat="1"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165" fontId="35" fillId="6" borderId="2" xfId="0" applyNumberFormat="1" applyFont="1" applyFill="1" applyBorder="1" applyAlignment="1" applyProtection="1">
      <alignment horizontal="center" vertical="center" wrapText="1"/>
    </xf>
    <xf numFmtId="49" fontId="36"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23" fillId="0" borderId="0" xfId="2" applyFont="1" applyBorder="1" applyAlignment="1">
      <alignment vertical="center" wrapText="1"/>
    </xf>
    <xf numFmtId="165" fontId="39" fillId="0" borderId="0" xfId="0"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vertical="center" wrapText="1"/>
      <protection locked="0"/>
    </xf>
    <xf numFmtId="169" fontId="35" fillId="6" borderId="2" xfId="0" applyNumberFormat="1" applyFont="1" applyFill="1" applyBorder="1" applyAlignment="1" applyProtection="1">
      <alignment horizontal="center" vertical="center" wrapText="1"/>
    </xf>
    <xf numFmtId="165" fontId="41" fillId="0" borderId="0" xfId="0" applyNumberFormat="1" applyFont="1" applyFill="1" applyBorder="1" applyAlignment="1" applyProtection="1">
      <alignment horizontal="center" vertical="center" wrapText="1"/>
      <protection locked="0"/>
    </xf>
    <xf numFmtId="0" fontId="31" fillId="0" borderId="1" xfId="2" applyFont="1" applyFill="1" applyBorder="1" applyAlignment="1">
      <alignment horizontal="center" vertical="center"/>
    </xf>
    <xf numFmtId="1" fontId="34" fillId="9" borderId="1" xfId="0" applyNumberFormat="1" applyFont="1" applyFill="1" applyBorder="1" applyAlignment="1" applyProtection="1">
      <alignment horizontal="center" vertical="center" wrapText="1"/>
    </xf>
    <xf numFmtId="165" fontId="34" fillId="9" borderId="1" xfId="0" applyNumberFormat="1" applyFont="1" applyFill="1" applyBorder="1" applyAlignment="1" applyProtection="1">
      <alignment horizontal="center" vertical="center" wrapText="1"/>
    </xf>
    <xf numFmtId="169" fontId="34" fillId="9" borderId="1" xfId="0" applyNumberFormat="1" applyFont="1" applyFill="1" applyBorder="1" applyAlignment="1" applyProtection="1">
      <alignment horizontal="center" vertical="center" wrapText="1"/>
    </xf>
    <xf numFmtId="165" fontId="34" fillId="9" borderId="0" xfId="0" applyNumberFormat="1" applyFont="1" applyFill="1" applyBorder="1" applyAlignment="1" applyProtection="1">
      <alignment horizontal="center" vertical="center" wrapText="1"/>
      <protection locked="0"/>
    </xf>
    <xf numFmtId="1" fontId="35" fillId="0" borderId="0" xfId="0" applyNumberFormat="1" applyFont="1" applyFill="1" applyBorder="1" applyAlignment="1" applyProtection="1">
      <alignment horizontal="center" vertical="center" wrapText="1"/>
      <protection locked="0"/>
    </xf>
    <xf numFmtId="0" fontId="40" fillId="0" borderId="1" xfId="0" applyFont="1" applyBorder="1" applyAlignment="1" applyProtection="1">
      <alignment vertical="center" wrapText="1"/>
    </xf>
    <xf numFmtId="0" fontId="37" fillId="0" borderId="1" xfId="0" applyFont="1" applyBorder="1" applyAlignment="1" applyProtection="1">
      <alignment vertical="center" wrapText="1"/>
    </xf>
    <xf numFmtId="0" fontId="40" fillId="0" borderId="1" xfId="0" applyFont="1" applyFill="1" applyBorder="1" applyAlignment="1" applyProtection="1">
      <alignment vertical="center" wrapText="1"/>
    </xf>
    <xf numFmtId="165" fontId="35" fillId="0" borderId="1" xfId="0" applyNumberFormat="1" applyFont="1" applyFill="1" applyBorder="1" applyAlignment="1">
      <alignment vertical="center" wrapText="1"/>
    </xf>
    <xf numFmtId="0" fontId="35" fillId="0" borderId="1" xfId="0" applyFont="1" applyFill="1" applyBorder="1" applyAlignment="1">
      <alignment vertical="center" wrapText="1"/>
    </xf>
    <xf numFmtId="0" fontId="44" fillId="0" borderId="1" xfId="0" applyFont="1" applyBorder="1" applyAlignment="1" applyProtection="1">
      <alignment vertical="center" wrapText="1"/>
    </xf>
    <xf numFmtId="0" fontId="42" fillId="0" borderId="0" xfId="0" applyFont="1" applyFill="1" applyBorder="1" applyAlignment="1" applyProtection="1">
      <alignment vertical="center" wrapText="1"/>
      <protection locked="0"/>
    </xf>
    <xf numFmtId="49" fontId="45" fillId="6" borderId="1" xfId="2" applyNumberFormat="1" applyFont="1" applyFill="1" applyBorder="1" applyAlignment="1" applyProtection="1">
      <alignment horizontal="center" vertical="center" wrapText="1"/>
    </xf>
    <xf numFmtId="49" fontId="35" fillId="12" borderId="1" xfId="0" applyNumberFormat="1" applyFont="1" applyFill="1" applyBorder="1" applyAlignment="1" applyProtection="1">
      <alignment horizontal="center" vertical="center" wrapText="1"/>
    </xf>
    <xf numFmtId="49" fontId="35" fillId="12" borderId="1" xfId="0" applyNumberFormat="1" applyFont="1" applyFill="1" applyBorder="1" applyAlignment="1" applyProtection="1">
      <alignment horizontal="center" vertical="center"/>
    </xf>
    <xf numFmtId="169" fontId="35" fillId="12" borderId="1" xfId="0" applyNumberFormat="1" applyFont="1" applyFill="1" applyBorder="1" applyAlignment="1" applyProtection="1">
      <alignment horizontal="center" vertical="center" wrapText="1"/>
    </xf>
    <xf numFmtId="169" fontId="34" fillId="12" borderId="1" xfId="0" applyNumberFormat="1" applyFont="1" applyFill="1" applyBorder="1" applyAlignment="1" applyProtection="1">
      <alignment horizontal="center" vertical="center" wrapText="1"/>
    </xf>
    <xf numFmtId="49" fontId="34" fillId="12" borderId="1" xfId="0" applyNumberFormat="1" applyFont="1" applyFill="1" applyBorder="1" applyAlignment="1" applyProtection="1">
      <alignment horizontal="center" vertical="center" wrapText="1"/>
    </xf>
    <xf numFmtId="165" fontId="34" fillId="12" borderId="0" xfId="0" applyNumberFormat="1" applyFont="1" applyFill="1" applyBorder="1" applyAlignment="1" applyProtection="1">
      <alignment horizontal="center" vertical="center" wrapText="1"/>
      <protection locked="0"/>
    </xf>
    <xf numFmtId="9" fontId="35" fillId="0" borderId="1" xfId="0" applyNumberFormat="1" applyFont="1" applyFill="1" applyBorder="1" applyAlignment="1" applyProtection="1">
      <alignment horizontal="center" vertical="center" wrapText="1"/>
    </xf>
    <xf numFmtId="165" fontId="40" fillId="0" borderId="0" xfId="0" applyNumberFormat="1" applyFont="1" applyFill="1" applyBorder="1" applyAlignment="1" applyProtection="1">
      <alignment horizontal="center" vertical="center" wrapText="1"/>
      <protection locked="0"/>
    </xf>
    <xf numFmtId="1" fontId="34" fillId="13" borderId="1" xfId="0" applyNumberFormat="1" applyFont="1" applyFill="1" applyBorder="1" applyAlignment="1" applyProtection="1">
      <alignment horizontal="center" vertical="center" wrapText="1"/>
    </xf>
    <xf numFmtId="0" fontId="34" fillId="13" borderId="1" xfId="0" applyFont="1" applyFill="1" applyBorder="1" applyAlignment="1" applyProtection="1">
      <alignment vertical="center" wrapText="1"/>
    </xf>
    <xf numFmtId="0" fontId="34" fillId="13" borderId="1" xfId="0" applyFont="1" applyFill="1" applyBorder="1" applyAlignment="1" applyProtection="1">
      <alignment horizontal="center" vertical="center" wrapText="1"/>
    </xf>
    <xf numFmtId="169" fontId="34" fillId="13" borderId="1" xfId="0" applyNumberFormat="1" applyFont="1" applyFill="1" applyBorder="1" applyAlignment="1" applyProtection="1">
      <alignment horizontal="center" vertical="center" wrapText="1"/>
    </xf>
    <xf numFmtId="165" fontId="35" fillId="13" borderId="0" xfId="0" applyNumberFormat="1" applyFont="1" applyFill="1" applyBorder="1" applyAlignment="1" applyProtection="1">
      <alignment horizontal="center" vertical="center" wrapText="1"/>
      <protection locked="0"/>
    </xf>
    <xf numFmtId="165" fontId="47" fillId="0" borderId="0" xfId="0" applyNumberFormat="1" applyFont="1" applyFill="1" applyBorder="1" applyAlignment="1" applyProtection="1">
      <alignment horizontal="center" vertical="center" wrapText="1"/>
      <protection locked="0"/>
    </xf>
    <xf numFmtId="1" fontId="35" fillId="0" borderId="0" xfId="0" applyNumberFormat="1" applyFont="1" applyFill="1" applyBorder="1" applyAlignment="1" applyProtection="1">
      <alignment vertical="center" wrapText="1"/>
      <protection locked="0"/>
    </xf>
    <xf numFmtId="165" fontId="35" fillId="0" borderId="1" xfId="0" applyNumberFormat="1" applyFont="1" applyFill="1" applyBorder="1" applyAlignment="1" applyProtection="1">
      <alignment horizontal="center" vertical="center" wrapText="1"/>
      <protection locked="0"/>
    </xf>
    <xf numFmtId="169" fontId="35" fillId="0" borderId="0" xfId="0" applyNumberFormat="1" applyFont="1" applyFill="1" applyBorder="1" applyAlignment="1" applyProtection="1">
      <alignment horizontal="center" vertical="center" wrapText="1"/>
    </xf>
    <xf numFmtId="0" fontId="35" fillId="0" borderId="1" xfId="2" applyNumberFormat="1" applyFont="1" applyFill="1" applyBorder="1" applyAlignment="1" applyProtection="1">
      <alignment horizontal="center" vertical="center" wrapText="1"/>
    </xf>
    <xf numFmtId="165" fontId="38" fillId="0" borderId="1" xfId="0" applyNumberFormat="1" applyFont="1" applyFill="1" applyBorder="1" applyAlignment="1" applyProtection="1">
      <alignment horizontal="center" vertical="center" wrapText="1"/>
    </xf>
    <xf numFmtId="1" fontId="23" fillId="0" borderId="1" xfId="0" applyNumberFormat="1" applyFont="1" applyFill="1" applyBorder="1" applyAlignment="1" applyProtection="1">
      <alignment horizontal="left" vertical="center" wrapText="1"/>
      <protection locked="0"/>
    </xf>
    <xf numFmtId="169" fontId="22" fillId="2" borderId="1" xfId="0" applyNumberFormat="1"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wrapText="1"/>
    </xf>
    <xf numFmtId="49" fontId="23" fillId="6" borderId="1" xfId="2" applyNumberFormat="1" applyFont="1" applyFill="1" applyBorder="1" applyAlignment="1" applyProtection="1">
      <alignment horizontal="center" vertical="center" wrapText="1"/>
    </xf>
    <xf numFmtId="0" fontId="22" fillId="13" borderId="1" xfId="0" applyFont="1" applyFill="1" applyBorder="1" applyAlignment="1" applyProtection="1">
      <alignment vertical="center" wrapText="1"/>
    </xf>
    <xf numFmtId="0" fontId="22" fillId="13" borderId="1" xfId="0" applyFont="1" applyFill="1" applyBorder="1" applyAlignment="1" applyProtection="1">
      <alignment horizontal="center" vertical="center" wrapText="1"/>
    </xf>
    <xf numFmtId="167" fontId="35" fillId="0" borderId="2" xfId="0" applyNumberFormat="1" applyFont="1" applyFill="1" applyBorder="1" applyAlignment="1" applyProtection="1">
      <alignment horizontal="center" vertical="center" wrapText="1"/>
    </xf>
    <xf numFmtId="1" fontId="34" fillId="9" borderId="2" xfId="0" applyNumberFormat="1" applyFont="1" applyFill="1" applyBorder="1" applyAlignment="1" applyProtection="1">
      <alignment horizontal="center" vertical="center" wrapText="1"/>
    </xf>
    <xf numFmtId="0" fontId="43" fillId="0" borderId="1" xfId="0" applyFont="1" applyFill="1" applyBorder="1" applyAlignment="1" applyProtection="1">
      <alignment horizontal="center" vertical="center" wrapText="1"/>
    </xf>
    <xf numFmtId="165" fontId="43" fillId="0" borderId="0" xfId="0" applyNumberFormat="1" applyFont="1" applyFill="1" applyBorder="1" applyAlignment="1" applyProtection="1">
      <alignment horizontal="center" vertical="center" wrapText="1"/>
      <protection locked="0"/>
    </xf>
    <xf numFmtId="165" fontId="49" fillId="0" borderId="0" xfId="0" applyNumberFormat="1" applyFont="1" applyFill="1" applyBorder="1" applyAlignment="1" applyProtection="1">
      <alignment horizontal="center" vertical="center" wrapText="1"/>
      <protection locked="0"/>
    </xf>
    <xf numFmtId="49" fontId="27" fillId="0" borderId="1"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horizontal="center" vertical="center" wrapText="1"/>
      <protection locked="0"/>
    </xf>
    <xf numFmtId="49" fontId="34" fillId="0" borderId="2" xfId="0" applyNumberFormat="1" applyFont="1" applyFill="1" applyBorder="1" applyAlignment="1" applyProtection="1">
      <alignment horizontal="center" vertical="center" wrapText="1"/>
    </xf>
    <xf numFmtId="169" fontId="35" fillId="9" borderId="1" xfId="0" applyNumberFormat="1" applyFont="1" applyFill="1" applyBorder="1" applyAlignment="1" applyProtection="1">
      <alignment horizontal="center" vertical="center" wrapText="1"/>
    </xf>
    <xf numFmtId="0" fontId="34" fillId="8" borderId="1" xfId="0" applyNumberFormat="1" applyFont="1" applyFill="1" applyBorder="1" applyAlignment="1" applyProtection="1">
      <alignment horizontal="center" vertical="center" wrapText="1"/>
    </xf>
    <xf numFmtId="0" fontId="34" fillId="9" borderId="1" xfId="0" applyNumberFormat="1" applyFont="1" applyFill="1" applyBorder="1" applyAlignment="1" applyProtection="1">
      <alignment horizontal="center" vertical="center" wrapText="1"/>
    </xf>
    <xf numFmtId="0" fontId="34" fillId="2" borderId="1" xfId="0" applyNumberFormat="1" applyFont="1" applyFill="1" applyBorder="1" applyAlignment="1" applyProtection="1">
      <alignment horizontal="center" vertical="center" wrapText="1"/>
    </xf>
    <xf numFmtId="0" fontId="34" fillId="2" borderId="1" xfId="3" applyNumberFormat="1" applyFont="1" applyFill="1" applyBorder="1" applyAlignment="1" applyProtection="1">
      <alignment horizontal="center" vertical="center" wrapText="1"/>
    </xf>
    <xf numFmtId="0" fontId="23" fillId="0" borderId="1" xfId="2" applyNumberFormat="1" applyFont="1" applyFill="1" applyBorder="1" applyAlignment="1" applyProtection="1">
      <alignment horizontal="center" vertical="center" wrapText="1"/>
    </xf>
    <xf numFmtId="0" fontId="38"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protection locked="0"/>
    </xf>
    <xf numFmtId="0" fontId="35" fillId="9" borderId="1" xfId="0" applyFont="1" applyFill="1" applyBorder="1" applyAlignment="1" applyProtection="1">
      <alignment horizontal="left" vertical="center" wrapText="1"/>
    </xf>
    <xf numFmtId="0" fontId="23" fillId="9" borderId="1" xfId="0" applyFont="1" applyFill="1" applyBorder="1" applyAlignment="1" applyProtection="1">
      <alignment horizontal="center" vertical="center" wrapText="1"/>
    </xf>
    <xf numFmtId="49" fontId="23" fillId="9" borderId="1" xfId="0" applyNumberFormat="1" applyFont="1" applyFill="1" applyBorder="1" applyAlignment="1" applyProtection="1">
      <alignment horizontal="center" vertical="center" wrapText="1"/>
    </xf>
    <xf numFmtId="49" fontId="23" fillId="9" borderId="1" xfId="2" applyNumberFormat="1" applyFont="1" applyFill="1" applyBorder="1" applyAlignment="1" applyProtection="1">
      <alignment horizontal="center" vertical="center" wrapText="1"/>
    </xf>
    <xf numFmtId="49" fontId="24" fillId="9" borderId="1" xfId="2" applyNumberFormat="1" applyFont="1" applyFill="1" applyBorder="1" applyAlignment="1" applyProtection="1">
      <alignment horizontal="center" vertical="center" wrapText="1"/>
    </xf>
    <xf numFmtId="49" fontId="35" fillId="9" borderId="1" xfId="2" applyNumberFormat="1" applyFont="1" applyFill="1" applyBorder="1" applyAlignment="1" applyProtection="1">
      <alignment horizontal="center" vertical="center" wrapText="1"/>
    </xf>
    <xf numFmtId="49" fontId="38" fillId="9" borderId="1" xfId="2" applyNumberFormat="1" applyFont="1" applyFill="1" applyBorder="1" applyAlignment="1" applyProtection="1">
      <alignment horizontal="center" vertical="center" wrapText="1"/>
    </xf>
    <xf numFmtId="0" fontId="35" fillId="9" borderId="1" xfId="0" applyNumberFormat="1" applyFont="1" applyFill="1" applyBorder="1" applyAlignment="1" applyProtection="1">
      <alignment horizontal="center" vertical="center" wrapText="1"/>
    </xf>
    <xf numFmtId="1" fontId="35" fillId="9" borderId="1" xfId="0" applyNumberFormat="1" applyFont="1" applyFill="1" applyBorder="1" applyAlignment="1" applyProtection="1">
      <alignment horizontal="center" vertical="center" wrapText="1"/>
    </xf>
    <xf numFmtId="49" fontId="35" fillId="9" borderId="1" xfId="0" applyNumberFormat="1" applyFont="1" applyFill="1" applyBorder="1" applyAlignment="1" applyProtection="1">
      <alignment horizontal="center" vertical="center" wrapText="1"/>
    </xf>
    <xf numFmtId="165" fontId="35" fillId="9" borderId="1" xfId="3" applyNumberFormat="1" applyFont="1" applyFill="1" applyBorder="1" applyAlignment="1" applyProtection="1">
      <alignment horizontal="center" vertical="center" wrapText="1"/>
    </xf>
    <xf numFmtId="169" fontId="35" fillId="9" borderId="1" xfId="3" applyNumberFormat="1" applyFont="1" applyFill="1" applyBorder="1" applyAlignment="1" applyProtection="1">
      <alignment horizontal="center" vertical="center" wrapText="1"/>
    </xf>
    <xf numFmtId="168" fontId="35" fillId="9" borderId="1" xfId="3" applyNumberFormat="1" applyFont="1" applyFill="1" applyBorder="1" applyAlignment="1" applyProtection="1">
      <alignment horizontal="center" vertical="center" wrapText="1"/>
    </xf>
    <xf numFmtId="169" fontId="35" fillId="9" borderId="1" xfId="0" applyNumberFormat="1" applyFont="1" applyFill="1" applyBorder="1" applyAlignment="1">
      <alignment horizontal="center" vertical="center" wrapText="1"/>
    </xf>
    <xf numFmtId="165" fontId="35" fillId="9" borderId="0" xfId="0" applyNumberFormat="1" applyFont="1" applyFill="1" applyBorder="1" applyAlignment="1" applyProtection="1">
      <alignment horizontal="center" vertical="center" wrapText="1"/>
      <protection locked="0"/>
    </xf>
    <xf numFmtId="0" fontId="35" fillId="9" borderId="1" xfId="0" applyFont="1" applyFill="1" applyBorder="1" applyAlignment="1" applyProtection="1">
      <alignment vertical="center" wrapText="1"/>
    </xf>
    <xf numFmtId="1" fontId="29" fillId="0" borderId="0" xfId="0" applyNumberFormat="1" applyFont="1" applyFill="1" applyBorder="1" applyAlignment="1" applyProtection="1">
      <alignment horizontal="left" vertical="center"/>
      <protection locked="0"/>
    </xf>
    <xf numFmtId="165" fontId="29" fillId="0" borderId="0" xfId="0" applyNumberFormat="1" applyFont="1" applyFill="1" applyBorder="1" applyAlignment="1" applyProtection="1">
      <alignment horizontal="left" vertical="center" wrapText="1"/>
      <protection locked="0"/>
    </xf>
    <xf numFmtId="0" fontId="42" fillId="0" borderId="1" xfId="0" applyFont="1" applyFill="1" applyBorder="1" applyAlignment="1" applyProtection="1">
      <alignment vertical="center" wrapText="1"/>
    </xf>
    <xf numFmtId="165" fontId="35" fillId="0" borderId="0" xfId="0" applyNumberFormat="1" applyFont="1" applyFill="1" applyBorder="1" applyAlignment="1" applyProtection="1">
      <alignment horizontal="left" vertical="center" wrapText="1"/>
      <protection locked="0"/>
    </xf>
    <xf numFmtId="0" fontId="23" fillId="0" borderId="0" xfId="0" applyNumberFormat="1" applyFont="1" applyFill="1" applyBorder="1" applyAlignment="1" applyProtection="1">
      <alignment horizontal="left" vertical="center" wrapText="1"/>
      <protection locked="0"/>
    </xf>
    <xf numFmtId="1" fontId="23" fillId="0" borderId="0" xfId="0" applyNumberFormat="1" applyFont="1" applyFill="1" applyBorder="1" applyAlignment="1" applyProtection="1">
      <alignment horizontal="left" vertical="center" wrapText="1"/>
      <protection locked="0"/>
    </xf>
    <xf numFmtId="49" fontId="23" fillId="0" borderId="0" xfId="0" applyNumberFormat="1" applyFont="1" applyFill="1" applyBorder="1" applyAlignment="1" applyProtection="1">
      <alignment horizontal="center" vertical="center" wrapText="1"/>
      <protection locked="0"/>
    </xf>
    <xf numFmtId="49" fontId="50" fillId="0" borderId="0" xfId="0" applyNumberFormat="1" applyFont="1" applyFill="1" applyBorder="1" applyAlignment="1" applyProtection="1">
      <alignment horizontal="center" vertical="center" wrapText="1"/>
      <protection locked="0"/>
    </xf>
    <xf numFmtId="49" fontId="34" fillId="8" borderId="1" xfId="0" applyNumberFormat="1" applyFont="1" applyFill="1" applyBorder="1" applyAlignment="1" applyProtection="1">
      <alignment horizontal="center" vertical="center" wrapText="1"/>
    </xf>
    <xf numFmtId="49" fontId="35" fillId="0" borderId="1" xfId="0" applyNumberFormat="1" applyFont="1" applyFill="1" applyBorder="1" applyAlignment="1">
      <alignment horizontal="center" vertical="center" wrapText="1"/>
    </xf>
    <xf numFmtId="1" fontId="23" fillId="0" borderId="1" xfId="1" applyNumberFormat="1" applyFont="1" applyFill="1" applyBorder="1" applyAlignment="1" applyProtection="1">
      <alignment horizontal="left" vertical="center" wrapText="1"/>
    </xf>
    <xf numFmtId="49" fontId="23" fillId="0" borderId="1" xfId="1" applyNumberFormat="1" applyFont="1" applyFill="1" applyBorder="1" applyAlignment="1" applyProtection="1">
      <alignment horizontal="left" vertical="center" wrapText="1"/>
    </xf>
    <xf numFmtId="0" fontId="35" fillId="0" borderId="1" xfId="0" applyFont="1" applyFill="1" applyBorder="1" applyAlignment="1" applyProtection="1">
      <alignment horizontal="center" vertical="center" wrapText="1"/>
      <protection locked="0"/>
    </xf>
    <xf numFmtId="49" fontId="48" fillId="10" borderId="1" xfId="0" applyNumberFormat="1" applyFont="1" applyFill="1" applyBorder="1" applyAlignment="1" applyProtection="1">
      <alignment horizontal="center" vertical="center" wrapText="1"/>
      <protection locked="0"/>
    </xf>
    <xf numFmtId="1" fontId="34" fillId="10" borderId="1" xfId="0" applyNumberFormat="1" applyFont="1" applyFill="1" applyBorder="1" applyAlignment="1" applyProtection="1">
      <alignment horizontal="center" vertical="center" wrapText="1"/>
      <protection locked="0"/>
    </xf>
    <xf numFmtId="168" fontId="38" fillId="0" borderId="1" xfId="3" applyNumberFormat="1" applyFont="1" applyFill="1" applyBorder="1" applyAlignment="1" applyProtection="1">
      <alignment horizontal="center" vertical="center" wrapText="1"/>
    </xf>
    <xf numFmtId="165" fontId="35" fillId="9" borderId="1" xfId="0" applyNumberFormat="1" applyFont="1" applyFill="1" applyBorder="1" applyAlignment="1" applyProtection="1">
      <alignment horizontal="left" vertical="center" wrapText="1"/>
    </xf>
    <xf numFmtId="0" fontId="35" fillId="9" borderId="0" xfId="0" applyFont="1" applyFill="1" applyBorder="1" applyAlignment="1" applyProtection="1">
      <alignment vertical="center" wrapText="1"/>
      <protection locked="0"/>
    </xf>
    <xf numFmtId="0" fontId="39" fillId="9" borderId="0" xfId="0" applyFont="1" applyFill="1" applyBorder="1" applyAlignment="1" applyProtection="1">
      <alignment vertical="center" wrapText="1"/>
      <protection locked="0"/>
    </xf>
    <xf numFmtId="0" fontId="34" fillId="9" borderId="1" xfId="0" applyFont="1" applyFill="1" applyBorder="1" applyAlignment="1" applyProtection="1">
      <alignment vertical="center" wrapText="1"/>
    </xf>
    <xf numFmtId="165" fontId="34" fillId="10" borderId="0" xfId="0" applyNumberFormat="1" applyFont="1" applyFill="1" applyBorder="1" applyAlignment="1" applyProtection="1">
      <alignment horizontal="center" vertical="center" wrapText="1"/>
      <protection locked="0"/>
    </xf>
    <xf numFmtId="165" fontId="23" fillId="10" borderId="0" xfId="0" applyNumberFormat="1" applyFont="1" applyFill="1" applyBorder="1" applyAlignment="1" applyProtection="1">
      <alignment horizontal="center" vertical="center" wrapText="1"/>
      <protection locked="0"/>
    </xf>
    <xf numFmtId="165" fontId="34" fillId="10" borderId="1" xfId="0" applyNumberFormat="1" applyFont="1" applyFill="1" applyBorder="1" applyAlignment="1" applyProtection="1">
      <alignment horizontal="left" vertical="center" wrapText="1"/>
      <protection locked="0"/>
    </xf>
    <xf numFmtId="165" fontId="22" fillId="10" borderId="1" xfId="0" applyNumberFormat="1" applyFont="1" applyFill="1" applyBorder="1" applyAlignment="1" applyProtection="1">
      <alignment horizontal="left" vertical="center" wrapText="1"/>
      <protection locked="0"/>
    </xf>
    <xf numFmtId="165" fontId="22" fillId="10" borderId="1" xfId="0" applyNumberFormat="1" applyFont="1" applyFill="1" applyBorder="1" applyAlignment="1" applyProtection="1">
      <alignment horizontal="center" vertical="center" wrapText="1"/>
      <protection locked="0"/>
    </xf>
    <xf numFmtId="165" fontId="22" fillId="10" borderId="0" xfId="0" applyNumberFormat="1" applyFont="1" applyFill="1" applyBorder="1" applyAlignment="1" applyProtection="1">
      <alignment horizontal="center" vertical="center" wrapText="1"/>
      <protection locked="0"/>
    </xf>
    <xf numFmtId="165" fontId="34" fillId="10" borderId="1" xfId="0" applyNumberFormat="1" applyFont="1" applyFill="1" applyBorder="1" applyAlignment="1" applyProtection="1">
      <alignment horizontal="center" vertical="center" wrapText="1"/>
      <protection locked="0"/>
    </xf>
    <xf numFmtId="165" fontId="34" fillId="0" borderId="0" xfId="0" applyNumberFormat="1" applyFont="1" applyFill="1" applyBorder="1" applyAlignment="1" applyProtection="1">
      <alignment horizontal="center" vertical="center" wrapText="1"/>
      <protection locked="0"/>
    </xf>
    <xf numFmtId="0" fontId="23" fillId="0" borderId="0" xfId="0" applyFont="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165" fontId="35" fillId="0" borderId="8" xfId="0" applyNumberFormat="1" applyFont="1" applyFill="1" applyBorder="1" applyAlignment="1" applyProtection="1">
      <alignment horizontal="center" vertical="center" wrapText="1"/>
    </xf>
    <xf numFmtId="1" fontId="51" fillId="10" borderId="1" xfId="0" applyNumberFormat="1" applyFont="1" applyFill="1" applyBorder="1" applyAlignment="1" applyProtection="1">
      <alignment horizontal="center" vertical="center" wrapText="1"/>
      <protection locked="0"/>
    </xf>
    <xf numFmtId="165" fontId="51" fillId="10" borderId="1" xfId="0" applyNumberFormat="1" applyFont="1" applyFill="1" applyBorder="1" applyAlignment="1" applyProtection="1">
      <alignment horizontal="left" vertical="center" wrapText="1"/>
      <protection locked="0"/>
    </xf>
    <xf numFmtId="165" fontId="51" fillId="10" borderId="1" xfId="0" applyNumberFormat="1" applyFont="1" applyFill="1" applyBorder="1" applyAlignment="1" applyProtection="1">
      <alignment horizontal="center" vertical="center" wrapText="1"/>
      <protection locked="0"/>
    </xf>
    <xf numFmtId="165" fontId="51" fillId="10" borderId="0" xfId="0" applyNumberFormat="1" applyFont="1" applyFill="1" applyBorder="1" applyAlignment="1" applyProtection="1">
      <alignment horizontal="center" vertical="center" wrapText="1"/>
      <protection locked="0"/>
    </xf>
    <xf numFmtId="1" fontId="35" fillId="0" borderId="6" xfId="3" applyNumberFormat="1" applyFont="1" applyFill="1" applyBorder="1" applyAlignment="1" applyProtection="1">
      <alignment horizontal="center" vertical="center" wrapText="1"/>
    </xf>
    <xf numFmtId="1" fontId="34" fillId="14" borderId="1" xfId="0" applyNumberFormat="1" applyFont="1" applyFill="1" applyBorder="1" applyAlignment="1" applyProtection="1">
      <alignment vertical="center" wrapText="1"/>
      <protection locked="0"/>
    </xf>
    <xf numFmtId="1" fontId="34" fillId="14" borderId="1" xfId="0" applyNumberFormat="1" applyFont="1" applyFill="1" applyBorder="1" applyAlignment="1" applyProtection="1">
      <alignment horizontal="center" vertical="center" wrapText="1"/>
      <protection locked="0"/>
    </xf>
    <xf numFmtId="0" fontId="34" fillId="14" borderId="1" xfId="0" applyNumberFormat="1" applyFont="1" applyFill="1" applyBorder="1" applyAlignment="1" applyProtection="1">
      <alignment horizontal="center" vertical="center" wrapText="1"/>
      <protection locked="0"/>
    </xf>
    <xf numFmtId="1" fontId="35" fillId="14" borderId="1" xfId="0" applyNumberFormat="1" applyFont="1" applyFill="1" applyBorder="1" applyAlignment="1" applyProtection="1">
      <alignment horizontal="center" vertical="center" wrapText="1"/>
      <protection locked="0"/>
    </xf>
    <xf numFmtId="170" fontId="34" fillId="14" borderId="1" xfId="0" applyNumberFormat="1" applyFont="1" applyFill="1" applyBorder="1" applyAlignment="1" applyProtection="1">
      <alignment horizontal="center" vertical="center" wrapText="1"/>
      <protection locked="0"/>
    </xf>
    <xf numFmtId="49" fontId="34" fillId="14" borderId="1" xfId="0" applyNumberFormat="1" applyFont="1" applyFill="1" applyBorder="1" applyAlignment="1" applyProtection="1">
      <alignment horizontal="center" vertical="center" wrapText="1"/>
      <protection locked="0"/>
    </xf>
    <xf numFmtId="1" fontId="34" fillId="14" borderId="0" xfId="0" applyNumberFormat="1" applyFont="1" applyFill="1" applyBorder="1" applyAlignment="1" applyProtection="1">
      <alignment horizontal="center" vertical="center" wrapText="1"/>
      <protection locked="0"/>
    </xf>
    <xf numFmtId="49" fontId="35" fillId="9" borderId="1" xfId="0" applyNumberFormat="1" applyFont="1" applyFill="1" applyBorder="1" applyAlignment="1">
      <alignment horizontal="center" vertical="center" wrapText="1"/>
    </xf>
    <xf numFmtId="165" fontId="23" fillId="9" borderId="0" xfId="0" applyNumberFormat="1" applyFont="1" applyFill="1" applyBorder="1" applyAlignment="1" applyProtection="1">
      <alignment horizontal="center" vertical="center" wrapText="1"/>
      <protection locked="0"/>
    </xf>
    <xf numFmtId="49" fontId="35" fillId="0" borderId="2" xfId="0" applyNumberFormat="1" applyFont="1" applyFill="1" applyBorder="1" applyAlignment="1" applyProtection="1">
      <alignment horizontal="left" vertical="center" wrapText="1"/>
    </xf>
    <xf numFmtId="49" fontId="23" fillId="0" borderId="1" xfId="0" applyNumberFormat="1" applyFont="1" applyFill="1" applyBorder="1" applyAlignment="1" applyProtection="1">
      <alignment horizontal="center" vertical="center" wrapText="1"/>
      <protection locked="0"/>
    </xf>
    <xf numFmtId="49" fontId="23" fillId="0" borderId="2" xfId="0" applyNumberFormat="1" applyFont="1" applyFill="1" applyBorder="1" applyAlignment="1" applyProtection="1">
      <alignment horizontal="center" vertical="center" wrapText="1"/>
      <protection locked="0"/>
    </xf>
    <xf numFmtId="49" fontId="30" fillId="8" borderId="1" xfId="0" applyNumberFormat="1" applyFont="1" applyFill="1" applyBorder="1" applyAlignment="1" applyProtection="1">
      <alignment horizontal="left" vertical="center" wrapText="1"/>
    </xf>
    <xf numFmtId="49" fontId="35" fillId="0" borderId="0" xfId="0" applyNumberFormat="1" applyFont="1" applyFill="1" applyBorder="1" applyAlignment="1" applyProtection="1">
      <alignment horizontal="center" vertical="center" wrapText="1"/>
    </xf>
    <xf numFmtId="165" fontId="35" fillId="0" borderId="1" xfId="0" applyNumberFormat="1" applyFont="1" applyFill="1" applyBorder="1" applyAlignment="1">
      <alignment horizontal="center" vertical="center" wrapText="1"/>
    </xf>
    <xf numFmtId="169" fontId="34" fillId="9" borderId="2" xfId="0" applyNumberFormat="1" applyFont="1" applyFill="1" applyBorder="1" applyAlignment="1" applyProtection="1">
      <alignment horizontal="center" vertical="center" wrapText="1"/>
    </xf>
    <xf numFmtId="165" fontId="35" fillId="9" borderId="1" xfId="0" applyNumberFormat="1" applyFont="1" applyFill="1" applyBorder="1" applyAlignment="1" applyProtection="1">
      <alignment horizontal="center" vertical="center" wrapText="1"/>
    </xf>
    <xf numFmtId="0" fontId="35" fillId="0" borderId="1" xfId="0" applyNumberFormat="1" applyFont="1" applyBorder="1" applyAlignment="1" applyProtection="1">
      <alignment horizontal="center" vertical="center" wrapText="1"/>
    </xf>
    <xf numFmtId="0" fontId="36" fillId="0" borderId="1" xfId="0" applyNumberFormat="1" applyFont="1" applyFill="1" applyBorder="1" applyAlignment="1" applyProtection="1">
      <alignment horizontal="center" vertical="center" wrapText="1"/>
    </xf>
    <xf numFmtId="169" fontId="34" fillId="0" borderId="0" xfId="0" applyNumberFormat="1" applyFont="1" applyFill="1" applyBorder="1" applyAlignment="1" applyProtection="1">
      <alignment horizontal="center" vertical="center" wrapText="1"/>
    </xf>
    <xf numFmtId="0" fontId="28" fillId="2" borderId="1" xfId="0" applyFont="1" applyFill="1" applyBorder="1" applyAlignment="1" applyProtection="1">
      <alignment horizontal="center" vertical="center" wrapText="1"/>
    </xf>
    <xf numFmtId="0" fontId="28" fillId="13" borderId="1" xfId="0" applyFont="1" applyFill="1" applyBorder="1" applyAlignment="1" applyProtection="1">
      <alignment horizontal="center" vertical="center" wrapText="1"/>
    </xf>
    <xf numFmtId="0" fontId="28" fillId="8"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horizontal="center" vertical="center" wrapText="1"/>
    </xf>
    <xf numFmtId="0" fontId="28" fillId="0" borderId="1" xfId="0" applyNumberFormat="1" applyFont="1" applyFill="1" applyBorder="1" applyAlignment="1" applyProtection="1">
      <alignment horizontal="center" vertical="center" wrapText="1"/>
    </xf>
    <xf numFmtId="0" fontId="31" fillId="0" borderId="1" xfId="2" applyNumberFormat="1" applyFont="1" applyFill="1" applyBorder="1" applyAlignment="1" applyProtection="1">
      <alignment horizontal="center" vertical="center" wrapText="1"/>
    </xf>
    <xf numFmtId="0" fontId="28" fillId="2" borderId="1" xfId="3"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vertical="center" wrapText="1"/>
    </xf>
    <xf numFmtId="0" fontId="32" fillId="0" borderId="1" xfId="0" applyNumberFormat="1" applyFont="1" applyFill="1" applyBorder="1" applyAlignment="1" applyProtection="1">
      <alignment horizontal="center" vertical="center" wrapText="1"/>
    </xf>
    <xf numFmtId="0" fontId="31" fillId="6" borderId="1" xfId="3" applyNumberFormat="1" applyFont="1" applyFill="1" applyBorder="1" applyAlignment="1" applyProtection="1">
      <alignment horizontal="center" vertical="center" wrapText="1"/>
    </xf>
    <xf numFmtId="0" fontId="31" fillId="0" borderId="1" xfId="1"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center" vertical="center" wrapText="1"/>
      <protection locked="0"/>
    </xf>
    <xf numFmtId="0" fontId="28" fillId="10" borderId="1" xfId="0" applyNumberFormat="1" applyFont="1" applyFill="1" applyBorder="1" applyAlignment="1" applyProtection="1">
      <alignment horizontal="center" vertical="center" wrapText="1"/>
      <protection locked="0"/>
    </xf>
    <xf numFmtId="0" fontId="31" fillId="0" borderId="1" xfId="0" applyNumberFormat="1" applyFont="1" applyBorder="1" applyAlignment="1" applyProtection="1">
      <alignment horizontal="center" vertical="top" wrapText="1"/>
    </xf>
    <xf numFmtId="0" fontId="31" fillId="9" borderId="1" xfId="0" applyNumberFormat="1" applyFont="1" applyFill="1" applyBorder="1" applyAlignment="1" applyProtection="1">
      <alignment horizontal="center" vertical="center" wrapText="1"/>
    </xf>
    <xf numFmtId="0" fontId="31" fillId="9" borderId="1" xfId="1" applyNumberFormat="1" applyFont="1" applyFill="1" applyBorder="1" applyAlignment="1" applyProtection="1">
      <alignment horizontal="center" vertical="center" wrapText="1"/>
    </xf>
    <xf numFmtId="1" fontId="31" fillId="0" borderId="1" xfId="3" applyNumberFormat="1" applyFont="1" applyFill="1" applyBorder="1" applyAlignment="1" applyProtection="1">
      <alignment horizontal="center" vertical="center" wrapText="1"/>
    </xf>
    <xf numFmtId="169" fontId="28" fillId="2" borderId="1" xfId="0" applyNumberFormat="1" applyFont="1" applyFill="1" applyBorder="1" applyAlignment="1" applyProtection="1">
      <alignment horizontal="center" vertical="center" wrapText="1"/>
    </xf>
    <xf numFmtId="1" fontId="31" fillId="2" borderId="1" xfId="0" applyNumberFormat="1" applyFont="1" applyFill="1" applyBorder="1" applyAlignment="1" applyProtection="1">
      <alignment horizontal="center" vertical="center" wrapText="1"/>
    </xf>
    <xf numFmtId="49" fontId="28" fillId="2" borderId="1" xfId="0" applyNumberFormat="1" applyFont="1" applyFill="1" applyBorder="1" applyAlignment="1" applyProtection="1">
      <alignment horizontal="center" vertical="center" wrapText="1"/>
    </xf>
    <xf numFmtId="1" fontId="28" fillId="2" borderId="1" xfId="0" applyNumberFormat="1" applyFont="1" applyFill="1" applyBorder="1" applyAlignment="1" applyProtection="1">
      <alignment horizontal="center" vertical="center" wrapText="1"/>
    </xf>
    <xf numFmtId="49" fontId="31" fillId="2" borderId="1" xfId="0" applyNumberFormat="1" applyFont="1" applyFill="1" applyBorder="1" applyAlignment="1" applyProtection="1">
      <alignment horizontal="center" vertical="center" wrapText="1"/>
    </xf>
    <xf numFmtId="0" fontId="31" fillId="6" borderId="1" xfId="0" applyNumberFormat="1" applyFont="1" applyFill="1" applyBorder="1" applyAlignment="1" applyProtection="1">
      <alignment horizontal="center" vertical="center" wrapText="1"/>
    </xf>
    <xf numFmtId="1" fontId="31" fillId="6" borderId="1" xfId="0" applyNumberFormat="1" applyFont="1" applyFill="1" applyBorder="1" applyAlignment="1" applyProtection="1">
      <alignment horizontal="center" vertical="center" wrapText="1"/>
    </xf>
    <xf numFmtId="49" fontId="28" fillId="13" borderId="1" xfId="0" applyNumberFormat="1" applyFont="1" applyFill="1" applyBorder="1" applyAlignment="1" applyProtection="1">
      <alignment horizontal="center" vertical="center" wrapText="1"/>
    </xf>
    <xf numFmtId="1" fontId="28" fillId="13" borderId="1" xfId="0" applyNumberFormat="1" applyFont="1" applyFill="1" applyBorder="1" applyAlignment="1" applyProtection="1">
      <alignment horizontal="center" vertical="center" wrapText="1"/>
    </xf>
    <xf numFmtId="1" fontId="28" fillId="8" borderId="1" xfId="0" applyNumberFormat="1" applyFont="1" applyFill="1" applyBorder="1" applyAlignment="1" applyProtection="1">
      <alignment horizontal="center" vertical="center" wrapText="1"/>
    </xf>
    <xf numFmtId="165" fontId="28" fillId="8" borderId="1" xfId="0" applyNumberFormat="1" applyFont="1" applyFill="1" applyBorder="1" applyAlignment="1" applyProtection="1">
      <alignment horizontal="center" vertical="center" wrapText="1"/>
    </xf>
    <xf numFmtId="165" fontId="28" fillId="2" borderId="1" xfId="0" applyNumberFormat="1" applyFont="1" applyFill="1" applyBorder="1" applyAlignment="1" applyProtection="1">
      <alignment horizontal="center" vertical="center" wrapText="1"/>
    </xf>
    <xf numFmtId="1" fontId="31" fillId="0" borderId="6" xfId="3" applyNumberFormat="1" applyFont="1" applyFill="1" applyBorder="1" applyAlignment="1" applyProtection="1">
      <alignment horizontal="center" vertical="center" wrapText="1"/>
    </xf>
    <xf numFmtId="1" fontId="31" fillId="0" borderId="1" xfId="0" applyNumberFormat="1" applyFont="1" applyFill="1" applyBorder="1" applyAlignment="1" applyProtection="1">
      <alignment horizontal="center" vertical="center" wrapText="1"/>
      <protection locked="0"/>
    </xf>
    <xf numFmtId="1" fontId="28" fillId="10" borderId="1" xfId="0" applyNumberFormat="1" applyFont="1" applyFill="1" applyBorder="1" applyAlignment="1" applyProtection="1">
      <alignment horizontal="center" vertical="center" wrapText="1"/>
      <protection locked="0"/>
    </xf>
    <xf numFmtId="1" fontId="31" fillId="9" borderId="1" xfId="0" applyNumberFormat="1" applyFont="1" applyFill="1" applyBorder="1" applyAlignment="1" applyProtection="1">
      <alignment horizontal="center" vertical="center" wrapText="1"/>
    </xf>
    <xf numFmtId="1" fontId="32" fillId="0" borderId="1" xfId="0" applyNumberFormat="1" applyFont="1" applyFill="1" applyBorder="1" applyAlignment="1" applyProtection="1">
      <alignment horizontal="center" vertical="center" wrapText="1"/>
    </xf>
    <xf numFmtId="0" fontId="28" fillId="10" borderId="1" xfId="0" applyFont="1" applyFill="1" applyBorder="1" applyAlignment="1" applyProtection="1">
      <alignment vertical="center" wrapText="1"/>
    </xf>
    <xf numFmtId="0" fontId="40" fillId="0" borderId="0" xfId="0" applyFont="1" applyBorder="1" applyAlignment="1" applyProtection="1">
      <alignment vertical="center" wrapText="1"/>
    </xf>
    <xf numFmtId="49" fontId="23" fillId="0" borderId="0" xfId="0" applyNumberFormat="1" applyFont="1" applyBorder="1" applyAlignment="1" applyProtection="1">
      <alignment horizontal="center" vertical="center" wrapText="1"/>
    </xf>
    <xf numFmtId="49" fontId="23" fillId="0" borderId="0" xfId="2" applyNumberFormat="1" applyFont="1" applyBorder="1" applyAlignment="1" applyProtection="1">
      <alignment horizontal="center" vertical="center" wrapText="1"/>
    </xf>
    <xf numFmtId="49" fontId="23" fillId="0" borderId="0" xfId="2" applyNumberFormat="1" applyFont="1" applyFill="1" applyBorder="1" applyAlignment="1" applyProtection="1">
      <alignment horizontal="center" vertical="center" wrapText="1"/>
    </xf>
    <xf numFmtId="49" fontId="35" fillId="0" borderId="0" xfId="2"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center" vertical="center" wrapText="1"/>
    </xf>
    <xf numFmtId="1" fontId="31" fillId="0" borderId="0" xfId="0" applyNumberFormat="1" applyFont="1" applyFill="1" applyBorder="1" applyAlignment="1" applyProtection="1">
      <alignment horizontal="center" vertical="center" wrapText="1"/>
    </xf>
    <xf numFmtId="168" fontId="35" fillId="0" borderId="0" xfId="3"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wrapText="1"/>
    </xf>
    <xf numFmtId="165" fontId="35" fillId="0" borderId="0" xfId="0" applyNumberFormat="1" applyFont="1" applyFill="1" applyBorder="1" applyAlignment="1" applyProtection="1">
      <alignment horizontal="center" vertical="center" wrapText="1"/>
    </xf>
    <xf numFmtId="165" fontId="29" fillId="3" borderId="1" xfId="0" applyNumberFormat="1" applyFont="1" applyFill="1" applyBorder="1" applyAlignment="1" applyProtection="1">
      <alignment horizontal="left" vertical="center" wrapText="1"/>
    </xf>
    <xf numFmtId="1" fontId="34" fillId="16" borderId="2" xfId="0" applyNumberFormat="1" applyFont="1" applyFill="1" applyBorder="1" applyAlignment="1" applyProtection="1">
      <alignment horizontal="center" vertical="center" wrapText="1"/>
    </xf>
    <xf numFmtId="0" fontId="34" fillId="16" borderId="1" xfId="0" applyFont="1" applyFill="1" applyBorder="1" applyAlignment="1" applyProtection="1">
      <alignment vertical="center" wrapText="1"/>
    </xf>
    <xf numFmtId="0" fontId="22" fillId="16" borderId="1" xfId="0" applyFont="1" applyFill="1" applyBorder="1" applyAlignment="1" applyProtection="1">
      <alignment vertical="center" wrapText="1"/>
    </xf>
    <xf numFmtId="0" fontId="22" fillId="16" borderId="1" xfId="0" applyFont="1" applyFill="1" applyBorder="1" applyAlignment="1" applyProtection="1">
      <alignment horizontal="center" vertical="center" wrapText="1"/>
    </xf>
    <xf numFmtId="0" fontId="28" fillId="16" borderId="1" xfId="0" applyFont="1" applyFill="1" applyBorder="1" applyAlignment="1" applyProtection="1">
      <alignment horizontal="center" vertical="center" wrapText="1"/>
    </xf>
    <xf numFmtId="1" fontId="31" fillId="16" borderId="1" xfId="0" applyNumberFormat="1" applyFont="1" applyFill="1" applyBorder="1" applyAlignment="1" applyProtection="1">
      <alignment horizontal="center" vertical="center" wrapText="1"/>
    </xf>
    <xf numFmtId="169" fontId="34" fillId="16" borderId="1" xfId="0" applyNumberFormat="1" applyFont="1" applyFill="1" applyBorder="1" applyAlignment="1" applyProtection="1">
      <alignment horizontal="center" vertical="center" wrapText="1"/>
    </xf>
    <xf numFmtId="165" fontId="34" fillId="16" borderId="0" xfId="0" applyNumberFormat="1" applyFont="1" applyFill="1" applyBorder="1" applyAlignment="1" applyProtection="1">
      <alignment horizontal="center" vertical="center" wrapText="1"/>
      <protection locked="0"/>
    </xf>
    <xf numFmtId="1" fontId="34" fillId="16" borderId="1" xfId="0" applyNumberFormat="1" applyFont="1" applyFill="1" applyBorder="1" applyAlignment="1" applyProtection="1">
      <alignment horizontal="center" vertical="center" wrapText="1"/>
    </xf>
    <xf numFmtId="165" fontId="23" fillId="16" borderId="0" xfId="0" applyNumberFormat="1" applyFont="1" applyFill="1" applyBorder="1" applyAlignment="1" applyProtection="1">
      <alignment horizontal="center" vertical="center" wrapText="1"/>
      <protection locked="0"/>
    </xf>
    <xf numFmtId="0" fontId="46" fillId="16" borderId="1" xfId="0" applyFont="1" applyFill="1" applyBorder="1" applyAlignment="1" applyProtection="1">
      <alignment horizontal="center" vertical="center" wrapText="1"/>
    </xf>
    <xf numFmtId="169" fontId="34" fillId="16" borderId="1" xfId="3" applyNumberFormat="1" applyFont="1" applyFill="1" applyBorder="1" applyAlignment="1" applyProtection="1">
      <alignment horizontal="center" vertical="center" wrapText="1"/>
    </xf>
    <xf numFmtId="165" fontId="35" fillId="16" borderId="0" xfId="0" applyNumberFormat="1" applyFont="1" applyFill="1" applyBorder="1" applyAlignment="1" applyProtection="1">
      <alignment horizontal="center" vertical="center" wrapText="1"/>
      <protection locked="0"/>
    </xf>
    <xf numFmtId="0" fontId="34" fillId="16" borderId="1" xfId="0" applyFont="1" applyFill="1" applyBorder="1" applyAlignment="1" applyProtection="1">
      <alignment horizontal="center" vertical="center" wrapText="1"/>
    </xf>
    <xf numFmtId="49" fontId="31" fillId="16" borderId="1" xfId="0" applyNumberFormat="1" applyFont="1" applyFill="1" applyBorder="1" applyAlignment="1" applyProtection="1">
      <alignment horizontal="center" vertical="center" wrapText="1"/>
    </xf>
    <xf numFmtId="0" fontId="35" fillId="16" borderId="0" xfId="0" applyFont="1" applyFill="1" applyBorder="1" applyAlignment="1" applyProtection="1">
      <alignment vertical="center" wrapText="1"/>
      <protection locked="0"/>
    </xf>
    <xf numFmtId="49" fontId="28" fillId="16" borderId="1" xfId="0" applyNumberFormat="1" applyFont="1" applyFill="1" applyBorder="1" applyAlignment="1" applyProtection="1">
      <alignment horizontal="center" vertical="center" wrapText="1"/>
    </xf>
    <xf numFmtId="1" fontId="28" fillId="16" borderId="1" xfId="0" applyNumberFormat="1" applyFont="1" applyFill="1" applyBorder="1" applyAlignment="1" applyProtection="1">
      <alignment horizontal="center" vertical="center" wrapText="1"/>
    </xf>
    <xf numFmtId="1" fontId="35" fillId="0" borderId="1" xfId="0" applyNumberFormat="1" applyFont="1" applyFill="1" applyBorder="1" applyAlignment="1" applyProtection="1">
      <alignment vertical="center" wrapText="1"/>
    </xf>
    <xf numFmtId="1" fontId="34" fillId="0" borderId="1" xfId="0" applyNumberFormat="1" applyFont="1" applyFill="1" applyBorder="1" applyAlignment="1" applyProtection="1">
      <alignment horizontal="center" vertical="center" wrapText="1"/>
    </xf>
    <xf numFmtId="1" fontId="23" fillId="0" borderId="1" xfId="0" applyNumberFormat="1" applyFont="1" applyFill="1" applyBorder="1" applyAlignment="1" applyProtection="1">
      <alignment horizontal="center" vertical="center" wrapText="1"/>
      <protection locked="0"/>
    </xf>
    <xf numFmtId="1" fontId="35" fillId="0" borderId="1" xfId="0" applyNumberFormat="1" applyFont="1" applyFill="1" applyBorder="1" applyAlignment="1" applyProtection="1">
      <alignment horizontal="center" vertical="center" wrapText="1"/>
      <protection locked="0"/>
    </xf>
    <xf numFmtId="1" fontId="31" fillId="0" borderId="1" xfId="2" applyNumberFormat="1" applyFont="1" applyFill="1" applyBorder="1" applyAlignment="1" applyProtection="1">
      <alignment horizontal="center" vertical="center" wrapText="1"/>
    </xf>
    <xf numFmtId="1" fontId="38" fillId="0" borderId="1" xfId="0" applyNumberFormat="1" applyFont="1" applyFill="1" applyBorder="1" applyAlignment="1" applyProtection="1">
      <alignment horizontal="center" vertical="center" wrapText="1"/>
    </xf>
    <xf numFmtId="1" fontId="35" fillId="0" borderId="1" xfId="2" applyNumberFormat="1" applyFont="1" applyFill="1" applyBorder="1" applyAlignment="1" applyProtection="1">
      <alignment horizontal="center" vertical="center" wrapText="1"/>
    </xf>
    <xf numFmtId="1" fontId="52" fillId="0" borderId="1" xfId="0" applyNumberFormat="1" applyFont="1" applyFill="1" applyBorder="1" applyAlignment="1" applyProtection="1">
      <alignment horizontal="center" vertical="center" wrapText="1"/>
    </xf>
    <xf numFmtId="0" fontId="53" fillId="0" borderId="1" xfId="0" applyFont="1" applyBorder="1" applyAlignment="1" applyProtection="1">
      <alignment horizontal="center" vertical="center" wrapText="1"/>
    </xf>
    <xf numFmtId="49" fontId="53" fillId="0" borderId="1" xfId="0" applyNumberFormat="1" applyFont="1" applyFill="1" applyBorder="1" applyAlignment="1" applyProtection="1">
      <alignment horizontal="center" vertical="center" wrapText="1"/>
    </xf>
    <xf numFmtId="49" fontId="53" fillId="0" borderId="1" xfId="2" applyNumberFormat="1" applyFont="1" applyFill="1" applyBorder="1" applyAlignment="1" applyProtection="1">
      <alignment horizontal="center" vertical="center" wrapText="1"/>
    </xf>
    <xf numFmtId="49" fontId="52" fillId="0" borderId="1" xfId="2" applyNumberFormat="1" applyFont="1" applyFill="1" applyBorder="1" applyAlignment="1" applyProtection="1">
      <alignment horizontal="center" vertical="center" wrapText="1"/>
    </xf>
    <xf numFmtId="1" fontId="54" fillId="0" borderId="1" xfId="0" applyNumberFormat="1" applyFont="1" applyFill="1" applyBorder="1" applyAlignment="1" applyProtection="1">
      <alignment horizontal="center" vertical="center" wrapText="1"/>
    </xf>
    <xf numFmtId="168" fontId="52" fillId="0" borderId="1" xfId="3" applyNumberFormat="1" applyFont="1" applyFill="1" applyBorder="1" applyAlignment="1" applyProtection="1">
      <alignment horizontal="center" vertical="center" wrapText="1"/>
    </xf>
    <xf numFmtId="49" fontId="52" fillId="0" borderId="1" xfId="0" applyNumberFormat="1" applyFont="1" applyFill="1" applyBorder="1" applyAlignment="1" applyProtection="1">
      <alignment horizontal="center" vertical="center" wrapText="1"/>
    </xf>
    <xf numFmtId="169" fontId="52" fillId="0" borderId="1" xfId="0" applyNumberFormat="1" applyFont="1" applyFill="1" applyBorder="1" applyAlignment="1" applyProtection="1">
      <alignment horizontal="center" vertical="center" wrapText="1"/>
    </xf>
    <xf numFmtId="165" fontId="52" fillId="0" borderId="0" xfId="0" applyNumberFormat="1" applyFont="1" applyFill="1" applyBorder="1" applyAlignment="1" applyProtection="1">
      <alignment horizontal="center" vertical="center" wrapText="1"/>
      <protection locked="0"/>
    </xf>
    <xf numFmtId="165" fontId="53" fillId="0" borderId="0" xfId="0" applyNumberFormat="1" applyFont="1" applyFill="1" applyBorder="1" applyAlignment="1" applyProtection="1">
      <alignment horizontal="center" vertical="center" wrapText="1"/>
      <protection locked="0"/>
    </xf>
    <xf numFmtId="165" fontId="55" fillId="0" borderId="0" xfId="0" applyNumberFormat="1" applyFont="1" applyFill="1" applyBorder="1" applyAlignment="1" applyProtection="1">
      <alignment horizontal="center" vertical="center" wrapText="1"/>
      <protection locked="0"/>
    </xf>
    <xf numFmtId="0" fontId="53" fillId="0" borderId="1" xfId="0" applyFont="1" applyFill="1" applyBorder="1" applyAlignment="1" applyProtection="1">
      <alignment horizontal="center" vertical="center" wrapText="1"/>
    </xf>
    <xf numFmtId="49" fontId="56" fillId="0" borderId="1" xfId="2" applyNumberFormat="1" applyFont="1" applyFill="1" applyBorder="1" applyAlignment="1" applyProtection="1">
      <alignment horizontal="center" vertical="center" wrapText="1"/>
    </xf>
    <xf numFmtId="165" fontId="52" fillId="0" borderId="1" xfId="3"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protection locked="0"/>
    </xf>
    <xf numFmtId="0" fontId="53" fillId="0" borderId="0" xfId="0" applyFont="1" applyFill="1" applyBorder="1" applyAlignment="1" applyProtection="1">
      <alignment vertical="center" wrapText="1"/>
      <protection locked="0"/>
    </xf>
    <xf numFmtId="0" fontId="52" fillId="0" borderId="1" xfId="0" applyFont="1" applyBorder="1" applyAlignment="1" applyProtection="1">
      <alignment horizontal="left" vertical="center" wrapText="1"/>
    </xf>
    <xf numFmtId="0" fontId="54" fillId="0" borderId="1" xfId="0" applyNumberFormat="1" applyFont="1" applyFill="1" applyBorder="1" applyAlignment="1" applyProtection="1">
      <alignment horizontal="center" vertical="center" wrapText="1"/>
    </xf>
    <xf numFmtId="0" fontId="52" fillId="0" borderId="1" xfId="0" applyFont="1" applyFill="1" applyBorder="1" applyAlignment="1" applyProtection="1">
      <alignment horizontal="left" vertical="center" wrapText="1"/>
    </xf>
    <xf numFmtId="0" fontId="52" fillId="0" borderId="1" xfId="0" applyFont="1" applyBorder="1" applyAlignment="1" applyProtection="1">
      <alignment vertical="center" wrapText="1"/>
    </xf>
    <xf numFmtId="0" fontId="53" fillId="0" borderId="1" xfId="2" applyFont="1" applyFill="1" applyBorder="1" applyAlignment="1" applyProtection="1">
      <alignment horizontal="center" vertical="center" wrapText="1"/>
    </xf>
    <xf numFmtId="0" fontId="56" fillId="0" borderId="1" xfId="2" applyFont="1" applyFill="1" applyBorder="1" applyAlignment="1" applyProtection="1">
      <alignment horizontal="center" vertical="center" wrapText="1"/>
    </xf>
    <xf numFmtId="0" fontId="52" fillId="0" borderId="1" xfId="0" applyFont="1" applyFill="1" applyBorder="1" applyAlignment="1" applyProtection="1">
      <alignment vertical="center" wrapText="1"/>
    </xf>
    <xf numFmtId="0" fontId="27" fillId="0" borderId="0" xfId="0" applyNumberFormat="1" applyFont="1" applyFill="1" applyBorder="1" applyAlignment="1" applyProtection="1">
      <alignment horizontal="center" vertical="center" wrapText="1"/>
      <protection locked="0"/>
    </xf>
    <xf numFmtId="0" fontId="31" fillId="0" borderId="0" xfId="0" applyNumberFormat="1" applyFont="1" applyFill="1" applyBorder="1" applyAlignment="1" applyProtection="1">
      <alignment horizontal="center" vertical="center"/>
      <protection locked="0"/>
    </xf>
    <xf numFmtId="0" fontId="34" fillId="13" borderId="1" xfId="0" applyNumberFormat="1" applyFont="1" applyFill="1" applyBorder="1" applyAlignment="1" applyProtection="1">
      <alignment horizontal="center" vertical="center" wrapText="1"/>
    </xf>
    <xf numFmtId="0" fontId="34" fillId="16" borderId="1" xfId="0" applyNumberFormat="1" applyFont="1" applyFill="1" applyBorder="1" applyAlignment="1" applyProtection="1">
      <alignment horizontal="center" vertical="center" wrapText="1"/>
    </xf>
    <xf numFmtId="0" fontId="34" fillId="16" borderId="1" xfId="3" applyNumberFormat="1" applyFont="1" applyFill="1" applyBorder="1" applyAlignment="1" applyProtection="1">
      <alignment horizontal="center" vertical="center" wrapText="1"/>
    </xf>
    <xf numFmtId="0" fontId="51" fillId="10" borderId="1" xfId="0" applyNumberFormat="1" applyFont="1" applyFill="1" applyBorder="1" applyAlignment="1" applyProtection="1">
      <alignment horizontal="center" vertical="center" wrapText="1"/>
      <protection locked="0"/>
    </xf>
    <xf numFmtId="0" fontId="36" fillId="0" borderId="1" xfId="3"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169" fontId="34" fillId="2" borderId="2" xfId="0" applyNumberFormat="1" applyFont="1" applyFill="1" applyBorder="1" applyAlignment="1" applyProtection="1">
      <alignment horizontal="center" vertical="center" wrapText="1"/>
    </xf>
    <xf numFmtId="169" fontId="34" fillId="2" borderId="2" xfId="3" applyNumberFormat="1" applyFont="1" applyFill="1" applyBorder="1" applyAlignment="1" applyProtection="1">
      <alignment horizontal="center" vertical="center" wrapText="1"/>
    </xf>
    <xf numFmtId="170" fontId="34" fillId="2" borderId="2" xfId="0" applyNumberFormat="1" applyFont="1" applyFill="1" applyBorder="1" applyAlignment="1" applyProtection="1">
      <alignment horizontal="center" vertical="center" wrapText="1"/>
    </xf>
    <xf numFmtId="49" fontId="34" fillId="2" borderId="2" xfId="3" applyNumberFormat="1" applyFont="1" applyFill="1" applyBorder="1" applyAlignment="1" applyProtection="1">
      <alignment horizontal="center" vertical="center" wrapText="1"/>
    </xf>
    <xf numFmtId="49" fontId="34" fillId="13" borderId="2" xfId="0" applyNumberFormat="1" applyFont="1" applyFill="1" applyBorder="1" applyAlignment="1" applyProtection="1">
      <alignment horizontal="center" vertical="center" wrapText="1"/>
    </xf>
    <xf numFmtId="169" fontId="34" fillId="16" borderId="2" xfId="0" applyNumberFormat="1" applyFont="1" applyFill="1" applyBorder="1" applyAlignment="1" applyProtection="1">
      <alignment horizontal="center" vertical="center" wrapText="1"/>
    </xf>
    <xf numFmtId="49" fontId="34" fillId="16" borderId="2" xfId="0" applyNumberFormat="1" applyFont="1" applyFill="1" applyBorder="1" applyAlignment="1" applyProtection="1">
      <alignment horizontal="center" vertical="center" wrapText="1"/>
    </xf>
    <xf numFmtId="49" fontId="34" fillId="16" borderId="2" xfId="3" applyNumberFormat="1" applyFont="1" applyFill="1" applyBorder="1" applyAlignment="1" applyProtection="1">
      <alignment horizontal="center" vertical="center" wrapText="1"/>
    </xf>
    <xf numFmtId="169" fontId="34" fillId="16" borderId="2" xfId="3" applyNumberFormat="1" applyFont="1" applyFill="1" applyBorder="1" applyAlignment="1" applyProtection="1">
      <alignment horizontal="center" vertical="center" wrapText="1"/>
    </xf>
    <xf numFmtId="169" fontId="52" fillId="6" borderId="1" xfId="0" applyNumberFormat="1" applyFont="1" applyFill="1" applyBorder="1" applyAlignment="1" applyProtection="1">
      <alignment horizontal="center" vertical="center" wrapText="1"/>
    </xf>
    <xf numFmtId="49" fontId="53" fillId="0" borderId="1" xfId="0" applyNumberFormat="1" applyFont="1" applyFill="1" applyBorder="1" applyAlignment="1" applyProtection="1">
      <alignment horizontal="center" vertical="center" wrapText="1"/>
      <protection locked="0"/>
    </xf>
    <xf numFmtId="1" fontId="29" fillId="0" borderId="13" xfId="0" applyNumberFormat="1" applyFont="1" applyFill="1" applyBorder="1" applyAlignment="1" applyProtection="1">
      <alignment horizontal="left" vertical="center"/>
      <protection locked="0"/>
    </xf>
    <xf numFmtId="1" fontId="29" fillId="14" borderId="1" xfId="0" applyNumberFormat="1" applyFont="1" applyFill="1" applyBorder="1" applyAlignment="1" applyProtection="1">
      <alignment horizontal="left" vertical="center" wrapText="1"/>
      <protection locked="0"/>
    </xf>
    <xf numFmtId="1" fontId="45" fillId="0" borderId="4" xfId="0" applyNumberFormat="1" applyFont="1" applyFill="1" applyBorder="1" applyAlignment="1" applyProtection="1">
      <alignment horizontal="center" vertical="center" wrapText="1"/>
      <protection locked="0"/>
    </xf>
    <xf numFmtId="1" fontId="45" fillId="0" borderId="3" xfId="0" applyNumberFormat="1" applyFont="1" applyFill="1" applyBorder="1" applyAlignment="1" applyProtection="1">
      <alignment horizontal="center" vertical="center" wrapText="1"/>
      <protection locked="0"/>
    </xf>
    <xf numFmtId="1" fontId="45" fillId="0" borderId="3" xfId="0" applyNumberFormat="1" applyFont="1" applyFill="1" applyBorder="1" applyAlignment="1" applyProtection="1">
      <alignment horizontal="center" vertical="center" textRotation="90" wrapText="1"/>
      <protection locked="0"/>
    </xf>
    <xf numFmtId="0" fontId="45" fillId="0" borderId="3" xfId="0" applyNumberFormat="1" applyFont="1" applyFill="1" applyBorder="1" applyAlignment="1" applyProtection="1">
      <alignment horizontal="center" vertical="center" wrapText="1"/>
      <protection locked="0"/>
    </xf>
    <xf numFmtId="49" fontId="45" fillId="0" borderId="3" xfId="0" applyNumberFormat="1" applyFont="1" applyFill="1" applyBorder="1" applyAlignment="1" applyProtection="1">
      <alignment horizontal="center" vertical="center" wrapText="1"/>
      <protection locked="0"/>
    </xf>
    <xf numFmtId="49" fontId="45" fillId="0" borderId="4" xfId="0" applyNumberFormat="1" applyFont="1" applyFill="1" applyBorder="1" applyAlignment="1" applyProtection="1">
      <alignment horizontal="center" vertical="center" wrapText="1"/>
      <protection locked="0"/>
    </xf>
    <xf numFmtId="1" fontId="45" fillId="0" borderId="12" xfId="0" applyNumberFormat="1" applyFont="1" applyFill="1" applyBorder="1" applyAlignment="1" applyProtection="1">
      <alignment horizontal="center" vertical="center" wrapText="1"/>
      <protection locked="0"/>
    </xf>
    <xf numFmtId="2" fontId="36" fillId="6" borderId="1" xfId="0" applyNumberFormat="1"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165" fontId="36" fillId="0" borderId="1" xfId="0" applyNumberFormat="1" applyFont="1" applyFill="1" applyBorder="1" applyAlignment="1" applyProtection="1">
      <alignment horizontal="left" vertical="center" wrapText="1"/>
    </xf>
    <xf numFmtId="169" fontId="33" fillId="2" borderId="1" xfId="0" applyNumberFormat="1" applyFont="1" applyFill="1" applyBorder="1" applyAlignment="1" applyProtection="1">
      <alignment horizontal="center" vertical="center" wrapText="1"/>
    </xf>
    <xf numFmtId="169" fontId="33" fillId="2" borderId="1" xfId="3" applyNumberFormat="1" applyFont="1" applyFill="1" applyBorder="1" applyAlignment="1" applyProtection="1">
      <alignment horizontal="center" vertical="center" wrapText="1"/>
    </xf>
    <xf numFmtId="165" fontId="36" fillId="9" borderId="1" xfId="0" applyNumberFormat="1" applyFont="1" applyFill="1" applyBorder="1" applyAlignment="1" applyProtection="1">
      <alignment horizontal="left" vertical="center" wrapText="1"/>
    </xf>
    <xf numFmtId="0" fontId="60" fillId="0" borderId="1" xfId="0" applyFont="1" applyFill="1" applyBorder="1" applyAlignment="1" applyProtection="1">
      <alignment horizontal="left" vertical="center" wrapText="1"/>
    </xf>
    <xf numFmtId="170" fontId="33" fillId="2" borderId="1" xfId="0" applyNumberFormat="1" applyFont="1" applyFill="1" applyBorder="1" applyAlignment="1" applyProtection="1">
      <alignment horizontal="center" vertical="center" wrapText="1"/>
    </xf>
    <xf numFmtId="0" fontId="36" fillId="0" borderId="1" xfId="0" applyFont="1" applyFill="1" applyBorder="1" applyAlignment="1" applyProtection="1">
      <alignment horizontal="left" vertical="center" wrapText="1"/>
      <protection locked="0"/>
    </xf>
    <xf numFmtId="165" fontId="36" fillId="13" borderId="1" xfId="0" applyNumberFormat="1" applyFont="1" applyFill="1" applyBorder="1" applyAlignment="1" applyProtection="1">
      <alignment horizontal="left" vertical="center" wrapText="1"/>
    </xf>
    <xf numFmtId="165" fontId="36" fillId="0" borderId="1" xfId="0" applyNumberFormat="1" applyFont="1" applyFill="1" applyBorder="1" applyAlignment="1" applyProtection="1">
      <alignment horizontal="left" vertical="center" wrapText="1"/>
      <protection locked="0"/>
    </xf>
    <xf numFmtId="1" fontId="36" fillId="0" borderId="1" xfId="0" applyNumberFormat="1" applyFont="1" applyFill="1" applyBorder="1" applyAlignment="1" applyProtection="1">
      <alignment horizontal="center" vertical="center" wrapText="1"/>
      <protection locked="0"/>
    </xf>
    <xf numFmtId="165" fontId="36" fillId="3" borderId="1" xfId="0" applyNumberFormat="1" applyFont="1" applyFill="1" applyBorder="1" applyAlignment="1" applyProtection="1">
      <alignment horizontal="left" vertical="center" wrapText="1"/>
    </xf>
    <xf numFmtId="165" fontId="58" fillId="16" borderId="1" xfId="0" applyNumberFormat="1" applyFont="1" applyFill="1" applyBorder="1" applyAlignment="1" applyProtection="1">
      <alignment horizontal="left" vertical="center" wrapText="1"/>
    </xf>
    <xf numFmtId="165" fontId="60" fillId="0" borderId="1" xfId="0" applyNumberFormat="1" applyFont="1" applyFill="1" applyBorder="1" applyAlignment="1" applyProtection="1">
      <alignment horizontal="left" vertical="center" wrapText="1"/>
    </xf>
    <xf numFmtId="165" fontId="36" fillId="16" borderId="1" xfId="0" applyNumberFormat="1" applyFont="1" applyFill="1" applyBorder="1" applyAlignment="1" applyProtection="1">
      <alignment horizontal="left" vertical="center" wrapText="1"/>
    </xf>
    <xf numFmtId="0" fontId="36" fillId="6" borderId="1" xfId="0" applyFont="1" applyFill="1" applyBorder="1" applyAlignment="1" applyProtection="1">
      <alignment horizontal="left" vertical="center" wrapText="1"/>
    </xf>
    <xf numFmtId="165" fontId="33" fillId="10" borderId="1" xfId="0" applyNumberFormat="1" applyFont="1" applyFill="1" applyBorder="1" applyAlignment="1" applyProtection="1">
      <alignment horizontal="left" vertical="center" wrapText="1"/>
      <protection locked="0"/>
    </xf>
    <xf numFmtId="0" fontId="61" fillId="0" borderId="1" xfId="0" applyFont="1" applyFill="1" applyBorder="1" applyAlignment="1" applyProtection="1">
      <alignment horizontal="left" vertical="center" wrapText="1"/>
    </xf>
    <xf numFmtId="0" fontId="59" fillId="0" borderId="1" xfId="0" applyFont="1" applyFill="1" applyBorder="1" applyAlignment="1" applyProtection="1">
      <alignment horizontal="left" vertical="center" wrapText="1"/>
      <protection locked="0"/>
    </xf>
    <xf numFmtId="165" fontId="62" fillId="0" borderId="1" xfId="0" applyNumberFormat="1" applyFont="1" applyFill="1" applyBorder="1" applyAlignment="1" applyProtection="1">
      <alignment horizontal="left" vertical="center" wrapText="1"/>
    </xf>
    <xf numFmtId="165" fontId="63" fillId="0" borderId="1" xfId="0" applyNumberFormat="1" applyFont="1" applyFill="1" applyBorder="1" applyAlignment="1" applyProtection="1">
      <alignment horizontal="left" vertical="center" wrapText="1"/>
    </xf>
    <xf numFmtId="0" fontId="34" fillId="9" borderId="2" xfId="0" applyNumberFormat="1" applyFont="1" applyFill="1" applyBorder="1" applyAlignment="1" applyProtection="1">
      <alignment horizontal="center" vertical="center" wrapText="1"/>
    </xf>
    <xf numFmtId="0" fontId="34" fillId="9" borderId="1" xfId="2" applyFont="1" applyFill="1" applyBorder="1" applyAlignment="1">
      <alignment horizontal="center" vertical="center" wrapText="1"/>
    </xf>
    <xf numFmtId="0" fontId="26" fillId="0" borderId="0" xfId="0" applyFont="1" applyFill="1" applyBorder="1" applyAlignment="1" applyProtection="1">
      <alignment horizontal="center" vertical="center" wrapText="1"/>
      <protection locked="0"/>
    </xf>
    <xf numFmtId="0" fontId="34" fillId="12" borderId="2" xfId="0" applyFont="1" applyFill="1" applyBorder="1" applyAlignment="1">
      <alignment horizontal="left" vertical="center" wrapText="1"/>
    </xf>
    <xf numFmtId="0" fontId="34" fillId="0" borderId="2" xfId="0" applyFont="1" applyFill="1" applyBorder="1" applyAlignment="1">
      <alignment horizontal="left" vertical="center" wrapText="1"/>
    </xf>
    <xf numFmtId="49" fontId="34" fillId="0" borderId="2" xfId="0" applyNumberFormat="1" applyFont="1" applyFill="1" applyBorder="1" applyAlignment="1" applyProtection="1">
      <alignment horizontal="left" vertical="center" wrapText="1"/>
    </xf>
    <xf numFmtId="49" fontId="34" fillId="9" borderId="2" xfId="0" applyNumberFormat="1" applyFont="1" applyFill="1" applyBorder="1" applyAlignment="1" applyProtection="1">
      <alignment horizontal="center" vertical="center" wrapText="1"/>
    </xf>
    <xf numFmtId="0" fontId="36" fillId="0" borderId="1" xfId="0" applyFont="1" applyFill="1" applyBorder="1" applyAlignment="1">
      <alignment horizontal="left" vertical="center" wrapText="1"/>
    </xf>
    <xf numFmtId="49" fontId="52" fillId="0" borderId="2" xfId="0" applyNumberFormat="1" applyFont="1" applyFill="1" applyBorder="1" applyAlignment="1" applyProtection="1">
      <alignment horizontal="center" vertical="center" wrapText="1"/>
    </xf>
    <xf numFmtId="165" fontId="59" fillId="0" borderId="1" xfId="0" applyNumberFormat="1" applyFont="1" applyFill="1" applyBorder="1" applyAlignment="1" applyProtection="1">
      <alignment horizontal="left" vertical="center" wrapText="1"/>
      <protection locked="0"/>
    </xf>
    <xf numFmtId="165" fontId="35" fillId="8" borderId="1" xfId="0" applyNumberFormat="1"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xf>
    <xf numFmtId="0" fontId="35" fillId="13" borderId="1" xfId="0" applyFont="1" applyFill="1" applyBorder="1" applyAlignment="1" applyProtection="1">
      <alignment horizontal="center" vertical="center" wrapText="1"/>
    </xf>
    <xf numFmtId="0" fontId="35" fillId="16" borderId="1" xfId="0" applyFont="1" applyFill="1" applyBorder="1" applyAlignment="1" applyProtection="1">
      <alignment horizontal="center" vertical="center" wrapText="1"/>
    </xf>
    <xf numFmtId="0" fontId="23" fillId="0" borderId="1" xfId="0" applyNumberFormat="1" applyFont="1" applyBorder="1" applyAlignment="1" applyProtection="1">
      <alignment horizontal="center" vertical="center" wrapText="1"/>
    </xf>
    <xf numFmtId="1" fontId="65" fillId="0" borderId="3" xfId="0" applyNumberFormat="1" applyFont="1" applyFill="1" applyBorder="1" applyAlignment="1" applyProtection="1">
      <alignment horizontal="center" vertical="center" wrapText="1"/>
      <protection locked="0"/>
    </xf>
    <xf numFmtId="1" fontId="65" fillId="0" borderId="0" xfId="0" applyNumberFormat="1" applyFont="1" applyFill="1" applyBorder="1" applyAlignment="1" applyProtection="1">
      <alignment vertical="center" wrapText="1"/>
      <protection locked="0"/>
    </xf>
    <xf numFmtId="1" fontId="66" fillId="14" borderId="1" xfId="0" applyNumberFormat="1" applyFont="1" applyFill="1" applyBorder="1" applyAlignment="1" applyProtection="1">
      <alignment vertical="center" wrapText="1"/>
      <protection locked="0"/>
    </xf>
    <xf numFmtId="165" fontId="66" fillId="8" borderId="1" xfId="0" applyNumberFormat="1" applyFont="1" applyFill="1" applyBorder="1" applyAlignment="1" applyProtection="1">
      <alignment vertical="center" wrapText="1"/>
    </xf>
    <xf numFmtId="0" fontId="66" fillId="9" borderId="1" xfId="0" applyFont="1" applyFill="1" applyBorder="1" applyAlignment="1" applyProtection="1">
      <alignment vertical="center" wrapText="1"/>
    </xf>
    <xf numFmtId="0" fontId="66" fillId="2" borderId="1" xfId="0" applyFont="1" applyFill="1" applyBorder="1" applyAlignment="1" applyProtection="1">
      <alignment vertical="center" wrapText="1"/>
    </xf>
    <xf numFmtId="0" fontId="65" fillId="0" borderId="1" xfId="0" applyFont="1" applyFill="1" applyBorder="1" applyAlignment="1" applyProtection="1">
      <alignment vertical="center" wrapText="1"/>
    </xf>
    <xf numFmtId="0" fontId="67" fillId="0" borderId="1" xfId="0" applyFont="1" applyFill="1" applyBorder="1" applyAlignment="1" applyProtection="1">
      <alignment vertical="center" wrapText="1"/>
    </xf>
    <xf numFmtId="0" fontId="68" fillId="0" borderId="1" xfId="0" applyFont="1" applyBorder="1" applyAlignment="1" applyProtection="1">
      <alignment vertical="center" wrapText="1"/>
    </xf>
    <xf numFmtId="0" fontId="65" fillId="0" borderId="1" xfId="0" applyFont="1" applyBorder="1" applyAlignment="1" applyProtection="1">
      <alignment vertical="center" wrapText="1"/>
    </xf>
    <xf numFmtId="165" fontId="65" fillId="0" borderId="1" xfId="0" applyNumberFormat="1" applyFont="1" applyFill="1" applyBorder="1" applyAlignment="1" applyProtection="1">
      <alignment vertical="center" wrapText="1"/>
    </xf>
    <xf numFmtId="0" fontId="65" fillId="0" borderId="1" xfId="0" applyFont="1" applyBorder="1" applyAlignment="1" applyProtection="1">
      <alignment horizontal="left" vertical="center" wrapText="1"/>
    </xf>
    <xf numFmtId="0" fontId="65" fillId="0" borderId="1" xfId="0" applyFont="1" applyBorder="1" applyAlignment="1" applyProtection="1">
      <alignment horizontal="center" vertical="center" wrapText="1"/>
    </xf>
    <xf numFmtId="165" fontId="65" fillId="0" borderId="1" xfId="0" applyNumberFormat="1" applyFont="1" applyFill="1" applyBorder="1" applyAlignment="1" applyProtection="1">
      <alignment horizontal="left" vertical="center" wrapText="1"/>
    </xf>
    <xf numFmtId="0" fontId="68" fillId="6" borderId="1" xfId="0" applyFont="1" applyFill="1" applyBorder="1" applyAlignment="1" applyProtection="1">
      <alignment horizontal="left" vertical="center" wrapText="1"/>
    </xf>
    <xf numFmtId="0" fontId="65" fillId="6" borderId="1" xfId="0" applyFont="1" applyFill="1" applyBorder="1" applyAlignment="1" applyProtection="1">
      <alignment horizontal="left" vertical="center" wrapText="1"/>
    </xf>
    <xf numFmtId="0" fontId="66" fillId="13" borderId="1" xfId="0" applyFont="1" applyFill="1" applyBorder="1" applyAlignment="1" applyProtection="1">
      <alignment vertical="center" wrapText="1"/>
    </xf>
    <xf numFmtId="0" fontId="67" fillId="0" borderId="0" xfId="0" applyFont="1" applyBorder="1" applyAlignment="1" applyProtection="1">
      <alignment vertical="center" wrapText="1"/>
    </xf>
    <xf numFmtId="165" fontId="65" fillId="0" borderId="1" xfId="0" applyNumberFormat="1" applyFont="1" applyFill="1" applyBorder="1" applyAlignment="1" applyProtection="1">
      <alignment vertical="center" wrapText="1"/>
      <protection locked="0"/>
    </xf>
    <xf numFmtId="165" fontId="66" fillId="10" borderId="1" xfId="0" applyNumberFormat="1" applyFont="1" applyFill="1" applyBorder="1" applyAlignment="1" applyProtection="1">
      <alignment vertical="center" wrapText="1"/>
      <protection locked="0"/>
    </xf>
    <xf numFmtId="0" fontId="65" fillId="0" borderId="1" xfId="0" applyFont="1" applyBorder="1" applyAlignment="1" applyProtection="1">
      <alignment horizontal="left" vertical="center" wrapText="1" indent="3"/>
    </xf>
    <xf numFmtId="0" fontId="65" fillId="9" borderId="1" xfId="0" applyFont="1" applyFill="1" applyBorder="1" applyAlignment="1" applyProtection="1">
      <alignment vertical="center" wrapText="1"/>
    </xf>
    <xf numFmtId="0" fontId="65" fillId="5" borderId="1" xfId="0" applyFont="1" applyFill="1" applyBorder="1" applyAlignment="1" applyProtection="1">
      <alignment vertical="center" wrapText="1"/>
    </xf>
    <xf numFmtId="0" fontId="69" fillId="0" borderId="1" xfId="0" applyFont="1" applyBorder="1" applyAlignment="1" applyProtection="1">
      <alignment vertical="center" wrapText="1"/>
    </xf>
    <xf numFmtId="0" fontId="70" fillId="0" borderId="1" xfId="0" applyFont="1" applyFill="1" applyBorder="1" applyAlignment="1" applyProtection="1">
      <alignment vertical="center" wrapText="1"/>
    </xf>
    <xf numFmtId="0" fontId="66" fillId="16" borderId="1" xfId="0" applyFont="1" applyFill="1" applyBorder="1" applyAlignment="1" applyProtection="1">
      <alignment vertical="center" wrapText="1"/>
    </xf>
    <xf numFmtId="165" fontId="71" fillId="16" borderId="1" xfId="0" applyNumberFormat="1" applyFont="1" applyFill="1" applyBorder="1" applyAlignment="1" applyProtection="1">
      <alignment horizontal="center" vertical="center" wrapText="1"/>
      <protection locked="0"/>
    </xf>
    <xf numFmtId="0" fontId="72" fillId="16" borderId="1" xfId="7" applyFont="1" applyFill="1" applyBorder="1" applyAlignment="1">
      <alignment vertical="center" wrapText="1"/>
    </xf>
    <xf numFmtId="165" fontId="71" fillId="16" borderId="1" xfId="0" applyNumberFormat="1" applyFont="1" applyFill="1" applyBorder="1" applyAlignment="1" applyProtection="1">
      <alignment horizontal="left" vertical="center" wrapText="1"/>
      <protection locked="0"/>
    </xf>
    <xf numFmtId="0" fontId="72" fillId="16" borderId="1" xfId="7" applyFont="1" applyFill="1" applyBorder="1" applyAlignment="1">
      <alignment vertical="center" wrapText="1"/>
    </xf>
    <xf numFmtId="0" fontId="71" fillId="16" borderId="1" xfId="0" applyNumberFormat="1" applyFont="1" applyFill="1" applyBorder="1" applyAlignment="1" applyProtection="1">
      <alignment horizontal="left" vertical="center" wrapText="1"/>
      <protection locked="0"/>
    </xf>
    <xf numFmtId="1" fontId="71" fillId="16" borderId="1" xfId="0" applyNumberFormat="1" applyFont="1" applyFill="1" applyBorder="1" applyAlignment="1" applyProtection="1">
      <alignment horizontal="center" vertical="center" wrapText="1"/>
      <protection locked="0"/>
    </xf>
    <xf numFmtId="0" fontId="72" fillId="16" borderId="1" xfId="7" applyFont="1" applyFill="1" applyBorder="1" applyAlignment="1">
      <alignment horizontal="center" vertical="center" wrapText="1"/>
    </xf>
    <xf numFmtId="165" fontId="71" fillId="0" borderId="1" xfId="0" applyNumberFormat="1" applyFont="1" applyFill="1" applyBorder="1" applyAlignment="1" applyProtection="1">
      <alignment horizontal="center" vertical="center" wrapText="1"/>
      <protection locked="0"/>
    </xf>
    <xf numFmtId="0" fontId="71" fillId="12" borderId="1" xfId="0" applyFont="1" applyFill="1" applyBorder="1" applyAlignment="1">
      <alignment vertical="center" wrapText="1" shrinkToFit="1"/>
    </xf>
    <xf numFmtId="165" fontId="71" fillId="0" borderId="1" xfId="0" applyNumberFormat="1" applyFont="1" applyFill="1" applyBorder="1" applyAlignment="1" applyProtection="1">
      <alignment horizontal="left" vertical="center" wrapText="1"/>
      <protection locked="0"/>
    </xf>
    <xf numFmtId="0" fontId="71" fillId="0" borderId="1" xfId="0" applyNumberFormat="1" applyFont="1" applyFill="1" applyBorder="1" applyAlignment="1" applyProtection="1">
      <alignment horizontal="left" vertical="center" wrapText="1"/>
      <protection locked="0"/>
    </xf>
    <xf numFmtId="1" fontId="71" fillId="0" borderId="1" xfId="0" applyNumberFormat="1" applyFont="1" applyFill="1" applyBorder="1" applyAlignment="1" applyProtection="1">
      <alignment horizontal="center" vertical="center" wrapText="1"/>
      <protection locked="0"/>
    </xf>
    <xf numFmtId="0" fontId="71" fillId="0" borderId="1" xfId="0" applyFont="1" applyFill="1" applyBorder="1" applyAlignment="1">
      <alignment horizontal="center" vertical="center" wrapText="1"/>
    </xf>
    <xf numFmtId="49" fontId="71" fillId="0" borderId="1" xfId="0" applyNumberFormat="1" applyFont="1" applyFill="1" applyBorder="1" applyAlignment="1" applyProtection="1">
      <alignment horizontal="center" vertical="center" wrapText="1"/>
      <protection locked="0"/>
    </xf>
    <xf numFmtId="0" fontId="71" fillId="12" borderId="1" xfId="0" applyFont="1" applyFill="1" applyBorder="1" applyAlignment="1">
      <alignment vertical="center" wrapText="1"/>
    </xf>
    <xf numFmtId="0" fontId="71" fillId="0" borderId="1" xfId="0" applyFont="1" applyFill="1" applyBorder="1" applyAlignment="1">
      <alignment horizontal="left" vertical="top" wrapText="1"/>
    </xf>
    <xf numFmtId="0" fontId="71" fillId="9" borderId="1" xfId="0" applyFont="1" applyFill="1" applyBorder="1" applyAlignment="1">
      <alignment vertical="center" wrapText="1" shrinkToFit="1"/>
    </xf>
    <xf numFmtId="0" fontId="71" fillId="0" borderId="1" xfId="0" applyFont="1" applyFill="1" applyBorder="1" applyAlignment="1">
      <alignment horizontal="left" vertical="center" wrapText="1"/>
    </xf>
    <xf numFmtId="0" fontId="71" fillId="0" borderId="1" xfId="0" applyFont="1" applyFill="1" applyBorder="1" applyAlignment="1">
      <alignment vertical="center" wrapText="1"/>
    </xf>
    <xf numFmtId="0" fontId="73" fillId="0" borderId="1" xfId="0" applyFont="1" applyFill="1" applyBorder="1" applyAlignment="1">
      <alignment horizontal="left" vertical="center" wrapText="1"/>
    </xf>
    <xf numFmtId="0" fontId="73" fillId="0" borderId="1" xfId="0" applyFont="1" applyFill="1" applyBorder="1" applyAlignment="1">
      <alignment horizontal="left" wrapText="1"/>
    </xf>
    <xf numFmtId="0" fontId="71" fillId="0" borderId="1" xfId="8" applyFont="1" applyFill="1" applyBorder="1" applyAlignment="1">
      <alignment horizontal="left" vertical="center" wrapText="1"/>
    </xf>
    <xf numFmtId="0" fontId="74" fillId="0" borderId="1" xfId="0" applyFont="1" applyFill="1" applyBorder="1" applyAlignment="1">
      <alignment vertical="center" wrapText="1"/>
    </xf>
    <xf numFmtId="0" fontId="71" fillId="12" borderId="1" xfId="7" applyFont="1" applyFill="1" applyBorder="1" applyAlignment="1">
      <alignment vertical="center" wrapText="1"/>
    </xf>
    <xf numFmtId="165" fontId="35" fillId="0" borderId="9" xfId="0" applyNumberFormat="1" applyFont="1" applyFill="1" applyBorder="1" applyAlignment="1" applyProtection="1">
      <alignment horizontal="center" vertical="center" wrapText="1"/>
      <protection locked="0"/>
    </xf>
    <xf numFmtId="165" fontId="35" fillId="0" borderId="9" xfId="0" applyNumberFormat="1" applyFont="1" applyFill="1" applyBorder="1" applyAlignment="1" applyProtection="1">
      <alignment horizontal="left" vertical="center" wrapText="1"/>
      <protection locked="0"/>
    </xf>
    <xf numFmtId="165" fontId="65" fillId="0" borderId="9" xfId="0" applyNumberFormat="1" applyFont="1" applyFill="1" applyBorder="1" applyAlignment="1" applyProtection="1">
      <alignment vertical="center" wrapText="1"/>
      <protection locked="0"/>
    </xf>
    <xf numFmtId="165" fontId="23" fillId="0" borderId="9" xfId="0" applyNumberFormat="1" applyFont="1" applyFill="1" applyBorder="1" applyAlignment="1" applyProtection="1">
      <alignment horizontal="left" vertical="center" wrapText="1"/>
      <protection locked="0"/>
    </xf>
    <xf numFmtId="165" fontId="23" fillId="0" borderId="9"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left" vertical="center" wrapText="1"/>
      <protection locked="0"/>
    </xf>
    <xf numFmtId="1" fontId="26" fillId="0" borderId="9" xfId="0" applyNumberFormat="1" applyFont="1" applyFill="1" applyBorder="1" applyAlignment="1" applyProtection="1">
      <alignment horizontal="center" vertical="center" wrapText="1"/>
      <protection locked="0"/>
    </xf>
    <xf numFmtId="1" fontId="23" fillId="0" borderId="9" xfId="0" applyNumberFormat="1" applyFont="1" applyFill="1" applyBorder="1" applyAlignment="1" applyProtection="1">
      <alignment horizontal="left" vertical="center" wrapText="1"/>
      <protection locked="0"/>
    </xf>
    <xf numFmtId="49" fontId="23" fillId="0" borderId="9" xfId="0" applyNumberFormat="1" applyFont="1" applyFill="1" applyBorder="1" applyAlignment="1" applyProtection="1">
      <alignment horizontal="center" vertical="center" wrapText="1"/>
      <protection locked="0"/>
    </xf>
    <xf numFmtId="49" fontId="23" fillId="0" borderId="14" xfId="0" applyNumberFormat="1" applyFont="1" applyFill="1" applyBorder="1" applyAlignment="1" applyProtection="1">
      <alignment horizontal="center" vertical="center" wrapText="1"/>
      <protection locked="0"/>
    </xf>
    <xf numFmtId="169" fontId="71" fillId="16" borderId="1" xfId="0" applyNumberFormat="1" applyFont="1" applyFill="1" applyBorder="1" applyAlignment="1" applyProtection="1">
      <alignment horizontal="center" vertical="center" wrapText="1"/>
      <protection locked="0"/>
    </xf>
    <xf numFmtId="0" fontId="71" fillId="16" borderId="1" xfId="0" applyNumberFormat="1" applyFont="1" applyFill="1" applyBorder="1" applyAlignment="1" applyProtection="1">
      <alignment horizontal="center" vertical="center" wrapText="1"/>
      <protection locked="0"/>
    </xf>
    <xf numFmtId="49" fontId="71" fillId="16" borderId="1" xfId="0" applyNumberFormat="1" applyFont="1" applyFill="1" applyBorder="1" applyAlignment="1" applyProtection="1">
      <alignment horizontal="center" vertical="center" wrapText="1"/>
      <protection locked="0"/>
    </xf>
    <xf numFmtId="169" fontId="71" fillId="0" borderId="1" xfId="0" applyNumberFormat="1" applyFont="1" applyFill="1" applyBorder="1" applyAlignment="1" applyProtection="1">
      <alignment horizontal="center" vertical="center" wrapText="1"/>
      <protection locked="0"/>
    </xf>
    <xf numFmtId="0" fontId="71" fillId="0" borderId="1" xfId="0" applyNumberFormat="1" applyFont="1" applyFill="1" applyBorder="1" applyAlignment="1" applyProtection="1">
      <alignment horizontal="center" vertical="center" wrapText="1"/>
      <protection locked="0"/>
    </xf>
    <xf numFmtId="0" fontId="27" fillId="0" borderId="1" xfId="0" applyNumberFormat="1" applyFont="1" applyFill="1" applyBorder="1" applyAlignment="1" applyProtection="1">
      <alignment horizontal="center" vertical="center" wrapText="1"/>
      <protection locked="0"/>
    </xf>
    <xf numFmtId="49" fontId="51" fillId="10"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xf>
    <xf numFmtId="0" fontId="36" fillId="0" borderId="1" xfId="0" applyNumberFormat="1" applyFont="1" applyBorder="1" applyAlignment="1" applyProtection="1">
      <alignment horizontal="center" vertical="center" wrapText="1"/>
    </xf>
    <xf numFmtId="49" fontId="36" fillId="0" borderId="1" xfId="0" applyNumberFormat="1" applyFont="1" applyBorder="1" applyAlignment="1" applyProtection="1">
      <alignment horizontal="center" vertical="center" wrapText="1"/>
    </xf>
    <xf numFmtId="0" fontId="35" fillId="9" borderId="1" xfId="0" applyFont="1" applyFill="1" applyBorder="1" applyAlignment="1">
      <alignment horizontal="center" vertical="center" wrapText="1"/>
    </xf>
    <xf numFmtId="0" fontId="35" fillId="9" borderId="1" xfId="0" applyNumberFormat="1" applyFont="1" applyFill="1" applyBorder="1" applyAlignment="1">
      <alignment horizontal="center" vertical="center" wrapText="1"/>
    </xf>
    <xf numFmtId="0" fontId="36" fillId="0" borderId="1" xfId="0" applyFont="1" applyBorder="1" applyAlignment="1" applyProtection="1">
      <alignment horizontal="center" vertical="top" wrapText="1"/>
    </xf>
    <xf numFmtId="0" fontId="36" fillId="0" borderId="1" xfId="0" applyNumberFormat="1" applyFont="1" applyBorder="1" applyAlignment="1" applyProtection="1">
      <alignment horizontal="center" vertical="top" wrapText="1"/>
    </xf>
    <xf numFmtId="49" fontId="36" fillId="0" borderId="1" xfId="0" applyNumberFormat="1" applyFont="1" applyBorder="1" applyAlignment="1" applyProtection="1">
      <alignment horizontal="center" vertical="top" wrapText="1"/>
    </xf>
    <xf numFmtId="165" fontId="52" fillId="6" borderId="1" xfId="0" applyNumberFormat="1" applyFont="1" applyFill="1" applyBorder="1" applyAlignment="1" applyProtection="1">
      <alignment horizontal="center" vertical="center" wrapText="1"/>
    </xf>
    <xf numFmtId="0" fontId="52" fillId="6" borderId="1" xfId="0" applyNumberFormat="1" applyFont="1" applyFill="1" applyBorder="1" applyAlignment="1" applyProtection="1">
      <alignment horizontal="center" vertical="center" wrapText="1"/>
    </xf>
    <xf numFmtId="49" fontId="52" fillId="6" borderId="1" xfId="0" applyNumberFormat="1" applyFont="1" applyFill="1" applyBorder="1" applyAlignment="1" applyProtection="1">
      <alignment horizontal="center" vertical="center" wrapText="1"/>
    </xf>
    <xf numFmtId="0" fontId="36" fillId="9" borderId="1" xfId="0" applyFont="1" applyFill="1" applyBorder="1" applyAlignment="1" applyProtection="1">
      <alignment horizontal="left" vertical="center" wrapText="1"/>
    </xf>
    <xf numFmtId="0" fontId="35" fillId="0" borderId="1" xfId="0" applyNumberFormat="1" applyFont="1" applyFill="1" applyBorder="1" applyAlignment="1">
      <alignment horizontal="center" vertical="center" wrapText="1"/>
    </xf>
    <xf numFmtId="0" fontId="34" fillId="10" borderId="1" xfId="0" applyNumberFormat="1" applyFont="1" applyFill="1" applyBorder="1" applyAlignment="1" applyProtection="1">
      <alignment horizontal="center" vertical="center" wrapText="1"/>
      <protection locked="0"/>
    </xf>
    <xf numFmtId="49" fontId="34" fillId="10" borderId="1"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xf>
    <xf numFmtId="0" fontId="75" fillId="12" borderId="1" xfId="0" applyFont="1" applyFill="1" applyBorder="1" applyAlignment="1">
      <alignment vertical="center" wrapText="1" shrinkToFit="1"/>
    </xf>
    <xf numFmtId="0" fontId="75" fillId="0" borderId="1" xfId="7" applyFont="1" applyFill="1" applyBorder="1" applyAlignment="1">
      <alignment vertical="center" wrapText="1"/>
    </xf>
    <xf numFmtId="0" fontId="75" fillId="12" borderId="1" xfId="7" applyFont="1" applyFill="1" applyBorder="1" applyAlignment="1">
      <alignment vertical="center" wrapText="1"/>
    </xf>
    <xf numFmtId="0" fontId="75" fillId="9" borderId="1" xfId="0" applyFont="1" applyFill="1" applyBorder="1" applyAlignment="1">
      <alignment vertical="center" wrapText="1" shrinkToFit="1"/>
    </xf>
    <xf numFmtId="0" fontId="75" fillId="0" borderId="1" xfId="0" applyFont="1" applyFill="1" applyBorder="1" applyAlignment="1">
      <alignment horizontal="left" vertical="center" wrapText="1"/>
    </xf>
    <xf numFmtId="0" fontId="75" fillId="0" borderId="1" xfId="0" applyFont="1" applyFill="1" applyBorder="1" applyAlignment="1">
      <alignment vertical="center" wrapText="1"/>
    </xf>
    <xf numFmtId="0" fontId="77" fillId="0" borderId="1" xfId="0" applyFont="1" applyFill="1" applyBorder="1" applyAlignment="1">
      <alignment horizontal="left" vertical="center" wrapText="1"/>
    </xf>
    <xf numFmtId="0" fontId="77" fillId="0" borderId="1" xfId="0" applyFont="1" applyFill="1" applyBorder="1" applyAlignment="1">
      <alignment horizontal="left" wrapText="1"/>
    </xf>
    <xf numFmtId="0" fontId="75" fillId="0" borderId="1" xfId="8" applyFont="1" applyFill="1" applyBorder="1" applyAlignment="1">
      <alignment horizontal="left" vertical="center" wrapText="1"/>
    </xf>
    <xf numFmtId="0" fontId="78" fillId="0" borderId="1" xfId="0" applyFont="1" applyFill="1" applyBorder="1" applyAlignment="1">
      <alignment vertical="center" wrapText="1"/>
    </xf>
    <xf numFmtId="0" fontId="76" fillId="16" borderId="1" xfId="7" applyFont="1" applyFill="1" applyBorder="1" applyAlignment="1">
      <alignment vertical="center" wrapText="1"/>
    </xf>
    <xf numFmtId="165" fontId="72" fillId="16" borderId="1" xfId="0" applyNumberFormat="1" applyFont="1" applyFill="1" applyBorder="1" applyAlignment="1" applyProtection="1">
      <alignment horizontal="center" vertical="center" wrapText="1"/>
      <protection locked="0"/>
    </xf>
    <xf numFmtId="165" fontId="72" fillId="16" borderId="1" xfId="0" applyNumberFormat="1" applyFont="1" applyFill="1" applyBorder="1" applyAlignment="1" applyProtection="1">
      <alignment horizontal="left" vertical="center" wrapText="1"/>
      <protection locked="0"/>
    </xf>
    <xf numFmtId="0" fontId="72" fillId="16" borderId="1" xfId="0" applyNumberFormat="1" applyFont="1" applyFill="1" applyBorder="1" applyAlignment="1" applyProtection="1">
      <alignment horizontal="left" vertical="center" wrapText="1"/>
      <protection locked="0"/>
    </xf>
    <xf numFmtId="1" fontId="72" fillId="16" borderId="1" xfId="0" applyNumberFormat="1" applyFont="1" applyFill="1" applyBorder="1" applyAlignment="1" applyProtection="1">
      <alignment horizontal="center" vertical="center" wrapText="1"/>
      <protection locked="0"/>
    </xf>
    <xf numFmtId="0" fontId="72" fillId="16" borderId="1" xfId="0" applyFont="1" applyFill="1" applyBorder="1" applyAlignment="1">
      <alignment horizontal="center" vertical="center" wrapText="1"/>
    </xf>
    <xf numFmtId="49" fontId="72" fillId="16" borderId="1" xfId="0" applyNumberFormat="1" applyFont="1" applyFill="1" applyBorder="1" applyAlignment="1" applyProtection="1">
      <alignment horizontal="center" vertical="center" wrapText="1"/>
      <protection locked="0"/>
    </xf>
    <xf numFmtId="0" fontId="72" fillId="16" borderId="1" xfId="7" applyFont="1" applyFill="1" applyBorder="1" applyAlignment="1">
      <alignment horizontal="left" vertical="center" wrapText="1"/>
    </xf>
    <xf numFmtId="0" fontId="76" fillId="16" borderId="1" xfId="7" applyFont="1" applyFill="1" applyBorder="1" applyAlignment="1">
      <alignment horizontal="left" vertical="center" wrapText="1"/>
    </xf>
    <xf numFmtId="165" fontId="22" fillId="16" borderId="0" xfId="0" applyNumberFormat="1" applyFont="1" applyFill="1" applyBorder="1" applyAlignment="1" applyProtection="1">
      <alignment horizontal="center" vertical="center" wrapText="1"/>
      <protection locked="0"/>
    </xf>
    <xf numFmtId="1" fontId="36" fillId="0" borderId="4" xfId="0" applyNumberFormat="1" applyFont="1" applyFill="1" applyBorder="1" applyAlignment="1" applyProtection="1">
      <alignment horizontal="center" vertical="center" wrapText="1"/>
      <protection locked="0"/>
    </xf>
    <xf numFmtId="1" fontId="36" fillId="0" borderId="3" xfId="0" applyNumberFormat="1" applyFont="1" applyFill="1" applyBorder="1" applyAlignment="1" applyProtection="1">
      <alignment horizontal="center" vertical="center" wrapText="1"/>
      <protection locked="0"/>
    </xf>
    <xf numFmtId="1" fontId="36" fillId="0" borderId="3" xfId="0" applyNumberFormat="1" applyFont="1" applyFill="1" applyBorder="1" applyAlignment="1" applyProtection="1">
      <alignment horizontal="center" vertical="center" textRotation="90" wrapText="1"/>
      <protection locked="0"/>
    </xf>
    <xf numFmtId="0" fontId="36" fillId="0" borderId="3" xfId="2" applyFont="1" applyFill="1" applyBorder="1" applyAlignment="1">
      <alignment horizontal="center" vertical="center" textRotation="90" wrapText="1"/>
    </xf>
    <xf numFmtId="0" fontId="36" fillId="0" borderId="3" xfId="0" applyNumberFormat="1" applyFont="1" applyFill="1" applyBorder="1" applyAlignment="1" applyProtection="1">
      <alignment horizontal="center" vertical="center" wrapText="1"/>
      <protection locked="0"/>
    </xf>
    <xf numFmtId="49" fontId="36" fillId="0" borderId="3" xfId="0" applyNumberFormat="1"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49" fontId="36" fillId="0" borderId="5" xfId="0" applyNumberFormat="1" applyFont="1" applyFill="1" applyBorder="1" applyAlignment="1" applyProtection="1">
      <alignment horizontal="center" vertical="center" wrapText="1"/>
      <protection locked="0"/>
    </xf>
    <xf numFmtId="1" fontId="35" fillId="0" borderId="0" xfId="0" applyNumberFormat="1" applyFont="1" applyFill="1" applyBorder="1" applyAlignment="1" applyProtection="1">
      <alignment horizontal="center" vertical="center" wrapText="1"/>
    </xf>
    <xf numFmtId="1" fontId="35" fillId="0" borderId="9" xfId="0" applyNumberFormat="1" applyFont="1" applyFill="1" applyBorder="1" applyAlignment="1" applyProtection="1">
      <alignment horizontal="center" vertical="center" wrapText="1"/>
      <protection locked="0"/>
    </xf>
    <xf numFmtId="165" fontId="65" fillId="10" borderId="9" xfId="0" applyNumberFormat="1" applyFont="1" applyFill="1" applyBorder="1" applyAlignment="1" applyProtection="1">
      <alignment vertical="center" wrapText="1"/>
      <protection locked="0"/>
    </xf>
    <xf numFmtId="165" fontId="23" fillId="10" borderId="9" xfId="0" applyNumberFormat="1" applyFont="1" applyFill="1" applyBorder="1" applyAlignment="1" applyProtection="1">
      <alignment horizontal="left" vertical="center" wrapText="1"/>
      <protection locked="0"/>
    </xf>
    <xf numFmtId="165" fontId="35" fillId="10" borderId="9" xfId="0" applyNumberFormat="1" applyFont="1" applyFill="1" applyBorder="1" applyAlignment="1" applyProtection="1">
      <alignment horizontal="center" vertical="center" wrapText="1"/>
      <protection locked="0"/>
    </xf>
    <xf numFmtId="165" fontId="23" fillId="10" borderId="9" xfId="0" applyNumberFormat="1" applyFont="1" applyFill="1" applyBorder="1" applyAlignment="1" applyProtection="1">
      <alignment horizontal="center" vertical="center" wrapText="1"/>
      <protection locked="0"/>
    </xf>
    <xf numFmtId="0" fontId="23" fillId="10" borderId="9" xfId="0" applyNumberFormat="1" applyFont="1" applyFill="1" applyBorder="1" applyAlignment="1" applyProtection="1">
      <alignment horizontal="left" vertical="center" wrapText="1"/>
      <protection locked="0"/>
    </xf>
    <xf numFmtId="1" fontId="26" fillId="10" borderId="9" xfId="0" applyNumberFormat="1" applyFont="1" applyFill="1" applyBorder="1" applyAlignment="1" applyProtection="1">
      <alignment horizontal="center" vertical="center" wrapText="1"/>
      <protection locked="0"/>
    </xf>
    <xf numFmtId="165" fontId="29" fillId="10" borderId="0" xfId="0" applyNumberFormat="1" applyFont="1" applyFill="1" applyBorder="1" applyAlignment="1" applyProtection="1">
      <alignment horizontal="left" vertical="center" wrapText="1"/>
      <protection locked="0"/>
    </xf>
    <xf numFmtId="0" fontId="72" fillId="9" borderId="1" xfId="7" applyFont="1" applyFill="1" applyBorder="1" applyAlignment="1">
      <alignment horizontal="center" vertical="center" wrapText="1"/>
    </xf>
    <xf numFmtId="1" fontId="35" fillId="17" borderId="0" xfId="0" applyNumberFormat="1" applyFont="1" applyFill="1" applyBorder="1" applyAlignment="1" applyProtection="1">
      <alignment horizontal="center" vertical="center"/>
      <protection locked="0"/>
    </xf>
    <xf numFmtId="168" fontId="51" fillId="17" borderId="0" xfId="3" applyNumberFormat="1" applyFont="1" applyFill="1" applyBorder="1" applyAlignment="1" applyProtection="1">
      <alignment vertical="center"/>
    </xf>
    <xf numFmtId="168" fontId="66" fillId="17" borderId="0" xfId="0" applyNumberFormat="1" applyFont="1" applyFill="1" applyBorder="1" applyAlignment="1" applyProtection="1">
      <alignment vertical="center"/>
    </xf>
    <xf numFmtId="168" fontId="35" fillId="17" borderId="0" xfId="3" applyNumberFormat="1" applyFont="1" applyFill="1" applyBorder="1" applyAlignment="1" applyProtection="1">
      <alignment horizontal="center" vertical="center"/>
    </xf>
    <xf numFmtId="165" fontId="40" fillId="17" borderId="0" xfId="0" applyNumberFormat="1" applyFont="1" applyFill="1" applyBorder="1" applyAlignment="1" applyProtection="1">
      <alignment horizontal="center" vertical="center" wrapText="1"/>
      <protection locked="0"/>
    </xf>
    <xf numFmtId="168" fontId="51" fillId="17" borderId="0" xfId="3" applyNumberFormat="1" applyFont="1" applyFill="1" applyBorder="1" applyAlignment="1" applyProtection="1">
      <alignment horizontal="center" vertical="center"/>
    </xf>
    <xf numFmtId="0" fontId="51" fillId="17" borderId="0" xfId="3" applyNumberFormat="1" applyFont="1" applyFill="1" applyBorder="1" applyAlignment="1" applyProtection="1">
      <alignment vertical="center"/>
    </xf>
    <xf numFmtId="168" fontId="51" fillId="17" borderId="0" xfId="3" applyNumberFormat="1" applyFont="1" applyFill="1" applyBorder="1" applyAlignment="1" applyProtection="1">
      <alignment vertical="center" wrapText="1"/>
    </xf>
    <xf numFmtId="168" fontId="33" fillId="17" borderId="1" xfId="3" applyNumberFormat="1" applyFont="1" applyFill="1" applyBorder="1" applyAlignment="1" applyProtection="1">
      <alignment vertical="center" wrapText="1"/>
    </xf>
    <xf numFmtId="165" fontId="34" fillId="10" borderId="9" xfId="0" applyNumberFormat="1" applyFont="1" applyFill="1" applyBorder="1" applyAlignment="1" applyProtection="1">
      <alignment horizontal="left" vertical="center" wrapText="1"/>
      <protection locked="0"/>
    </xf>
    <xf numFmtId="0" fontId="72" fillId="10" borderId="1" xfId="7" applyFont="1" applyFill="1" applyBorder="1" applyAlignment="1">
      <alignment horizontal="center" vertical="center" wrapText="1"/>
    </xf>
    <xf numFmtId="165" fontId="79" fillId="0" borderId="1" xfId="0" applyNumberFormat="1" applyFont="1" applyFill="1" applyBorder="1" applyAlignment="1" applyProtection="1">
      <alignment horizontal="left" vertical="center" wrapText="1"/>
      <protection locked="0"/>
    </xf>
    <xf numFmtId="165" fontId="79" fillId="16" borderId="1" xfId="0" applyNumberFormat="1" applyFont="1" applyFill="1" applyBorder="1" applyAlignment="1" applyProtection="1">
      <alignment horizontal="left" vertical="center" wrapText="1"/>
      <protection locked="0"/>
    </xf>
    <xf numFmtId="165" fontId="80" fillId="16" borderId="1" xfId="0" applyNumberFormat="1" applyFont="1" applyFill="1" applyBorder="1" applyAlignment="1" applyProtection="1">
      <alignment horizontal="left" vertical="center" wrapText="1"/>
      <protection locked="0"/>
    </xf>
    <xf numFmtId="1" fontId="35" fillId="9" borderId="9" xfId="0" applyNumberFormat="1" applyFont="1" applyFill="1" applyBorder="1" applyAlignment="1" applyProtection="1">
      <alignment horizontal="center" vertical="center" wrapText="1"/>
      <protection locked="0"/>
    </xf>
    <xf numFmtId="165" fontId="34" fillId="9" borderId="9" xfId="0" applyNumberFormat="1" applyFont="1" applyFill="1" applyBorder="1" applyAlignment="1" applyProtection="1">
      <alignment horizontal="left" vertical="center" wrapText="1"/>
      <protection locked="0"/>
    </xf>
    <xf numFmtId="165" fontId="65" fillId="9" borderId="9" xfId="0" applyNumberFormat="1" applyFont="1" applyFill="1" applyBorder="1" applyAlignment="1" applyProtection="1">
      <alignment vertical="center" wrapText="1"/>
      <protection locked="0"/>
    </xf>
    <xf numFmtId="165" fontId="23" fillId="9" borderId="9" xfId="0" applyNumberFormat="1" applyFont="1" applyFill="1" applyBorder="1" applyAlignment="1" applyProtection="1">
      <alignment horizontal="left" vertical="center" wrapText="1"/>
      <protection locked="0"/>
    </xf>
    <xf numFmtId="165" fontId="35" fillId="9" borderId="9" xfId="0" applyNumberFormat="1" applyFont="1" applyFill="1" applyBorder="1" applyAlignment="1" applyProtection="1">
      <alignment horizontal="center" vertical="center" wrapText="1"/>
      <protection locked="0"/>
    </xf>
    <xf numFmtId="165" fontId="23" fillId="9" borderId="9" xfId="0" applyNumberFormat="1" applyFont="1" applyFill="1" applyBorder="1" applyAlignment="1" applyProtection="1">
      <alignment horizontal="center" vertical="center" wrapText="1"/>
      <protection locked="0"/>
    </xf>
    <xf numFmtId="0" fontId="23" fillId="9" borderId="9" xfId="0" applyNumberFormat="1" applyFont="1" applyFill="1" applyBorder="1" applyAlignment="1" applyProtection="1">
      <alignment horizontal="left" vertical="center" wrapText="1"/>
      <protection locked="0"/>
    </xf>
    <xf numFmtId="1" fontId="26" fillId="9" borderId="9" xfId="0" applyNumberFormat="1" applyFont="1" applyFill="1" applyBorder="1" applyAlignment="1" applyProtection="1">
      <alignment horizontal="center" vertical="center" wrapText="1"/>
      <protection locked="0"/>
    </xf>
    <xf numFmtId="165" fontId="29" fillId="9" borderId="0" xfId="0" applyNumberFormat="1" applyFont="1" applyFill="1" applyBorder="1" applyAlignment="1" applyProtection="1">
      <alignment horizontal="left" vertical="center" wrapText="1"/>
      <protection locked="0"/>
    </xf>
    <xf numFmtId="0" fontId="34" fillId="9" borderId="9" xfId="0" applyFont="1" applyFill="1" applyBorder="1" applyAlignment="1" applyProtection="1">
      <alignment horizontal="left" vertical="center" wrapText="1"/>
      <protection locked="0"/>
    </xf>
    <xf numFmtId="0" fontId="71" fillId="0" borderId="1" xfId="0" applyFont="1" applyFill="1" applyBorder="1" applyAlignment="1">
      <alignment vertical="center" wrapText="1" shrinkToFit="1"/>
    </xf>
    <xf numFmtId="0" fontId="75" fillId="0" borderId="1" xfId="0" applyFont="1" applyFill="1" applyBorder="1" applyAlignment="1">
      <alignment vertical="center" wrapText="1" shrinkToFit="1"/>
    </xf>
    <xf numFmtId="0" fontId="35" fillId="0" borderId="7" xfId="0" applyNumberFormat="1" applyFont="1" applyFill="1" applyBorder="1" applyAlignment="1">
      <alignment horizontal="left" vertical="center" wrapText="1"/>
    </xf>
    <xf numFmtId="1" fontId="34" fillId="9" borderId="9" xfId="0" applyNumberFormat="1" applyFont="1" applyFill="1" applyBorder="1" applyAlignment="1" applyProtection="1">
      <alignment horizontal="center" vertical="center" wrapText="1"/>
      <protection locked="0"/>
    </xf>
    <xf numFmtId="1" fontId="72" fillId="0" borderId="1" xfId="0" applyNumberFormat="1" applyFont="1" applyFill="1" applyBorder="1" applyAlignment="1" applyProtection="1">
      <alignment horizontal="center" vertical="center" wrapText="1"/>
      <protection locked="0"/>
    </xf>
    <xf numFmtId="1" fontId="34" fillId="10" borderId="9" xfId="0" applyNumberFormat="1" applyFont="1" applyFill="1" applyBorder="1" applyAlignment="1" applyProtection="1">
      <alignment horizontal="center" vertical="center" wrapText="1"/>
      <protection locked="0"/>
    </xf>
    <xf numFmtId="1" fontId="71" fillId="12" borderId="1" xfId="6" applyNumberFormat="1" applyFont="1" applyFill="1" applyBorder="1" applyAlignment="1">
      <alignment horizontal="center" vertical="center" wrapText="1" shrinkToFit="1"/>
    </xf>
    <xf numFmtId="1" fontId="71" fillId="0" borderId="1" xfId="7" applyNumberFormat="1" applyFont="1" applyFill="1" applyBorder="1" applyAlignment="1">
      <alignment horizontal="center" vertical="center" wrapText="1"/>
    </xf>
    <xf numFmtId="1" fontId="72" fillId="16" borderId="1" xfId="7" applyNumberFormat="1" applyFont="1" applyFill="1" applyBorder="1" applyAlignment="1">
      <alignment horizontal="center" vertical="center" wrapText="1"/>
    </xf>
    <xf numFmtId="1" fontId="71" fillId="0" borderId="1" xfId="6" applyNumberFormat="1" applyFont="1" applyFill="1" applyBorder="1" applyAlignment="1">
      <alignment horizontal="center" vertical="center" wrapText="1" shrinkToFit="1"/>
    </xf>
    <xf numFmtId="1" fontId="71" fillId="16" borderId="1" xfId="7" applyNumberFormat="1" applyFont="1" applyFill="1" applyBorder="1" applyAlignment="1">
      <alignment horizontal="center" vertical="center" wrapText="1"/>
    </xf>
    <xf numFmtId="1" fontId="71" fillId="9" borderId="1" xfId="6" applyNumberFormat="1" applyFont="1" applyFill="1" applyBorder="1" applyAlignment="1">
      <alignment horizontal="center" vertical="center" wrapText="1" shrinkToFit="1"/>
    </xf>
    <xf numFmtId="1" fontId="35" fillId="10" borderId="1" xfId="0" applyNumberFormat="1" applyFont="1" applyFill="1" applyBorder="1" applyAlignment="1" applyProtection="1">
      <alignment horizontal="center" vertical="center" wrapText="1"/>
      <protection locked="0"/>
    </xf>
    <xf numFmtId="1" fontId="35" fillId="0" borderId="1" xfId="0" applyNumberFormat="1" applyFont="1" applyBorder="1" applyAlignment="1" applyProtection="1">
      <alignment horizontal="center" vertical="center" wrapText="1"/>
    </xf>
    <xf numFmtId="1" fontId="35" fillId="7" borderId="1" xfId="2" applyNumberFormat="1" applyFont="1" applyFill="1" applyBorder="1" applyAlignment="1" applyProtection="1">
      <alignment horizontal="center" vertical="center" wrapText="1"/>
    </xf>
    <xf numFmtId="1" fontId="35" fillId="6" borderId="1" xfId="2" applyNumberFormat="1" applyFont="1" applyFill="1" applyBorder="1" applyAlignment="1" applyProtection="1">
      <alignment horizontal="center" vertical="center" wrapText="1"/>
    </xf>
    <xf numFmtId="1" fontId="38" fillId="0" borderId="1" xfId="2" applyNumberFormat="1" applyFont="1" applyFill="1" applyBorder="1" applyAlignment="1" applyProtection="1">
      <alignment horizontal="center" vertical="center" wrapText="1"/>
    </xf>
    <xf numFmtId="1" fontId="35" fillId="0" borderId="1" xfId="0" applyNumberFormat="1" applyFont="1" applyBorder="1" applyAlignment="1" applyProtection="1">
      <alignment horizontal="center" vertical="top" wrapText="1"/>
    </xf>
    <xf numFmtId="1" fontId="35" fillId="0" borderId="1" xfId="1" applyNumberFormat="1" applyFont="1" applyFill="1" applyBorder="1" applyAlignment="1" applyProtection="1">
      <alignment horizontal="center" vertical="center" wrapText="1"/>
    </xf>
    <xf numFmtId="1" fontId="35" fillId="9" borderId="1" xfId="2" applyNumberFormat="1" applyFont="1" applyFill="1" applyBorder="1" applyAlignment="1" applyProtection="1">
      <alignment horizontal="center" vertical="center" wrapText="1"/>
    </xf>
    <xf numFmtId="1" fontId="52" fillId="0" borderId="1" xfId="2" applyNumberFormat="1" applyFont="1" applyFill="1" applyBorder="1" applyAlignment="1" applyProtection="1">
      <alignment horizontal="center" vertical="center" wrapText="1"/>
    </xf>
    <xf numFmtId="1" fontId="35" fillId="8" borderId="1" xfId="0" applyNumberFormat="1" applyFont="1" applyFill="1" applyBorder="1" applyAlignment="1" applyProtection="1">
      <alignment horizontal="center" vertical="center" wrapText="1"/>
    </xf>
    <xf numFmtId="1" fontId="35" fillId="2" borderId="1" xfId="0" applyNumberFormat="1" applyFont="1" applyFill="1" applyBorder="1" applyAlignment="1" applyProtection="1">
      <alignment horizontal="center" vertical="center" wrapText="1"/>
    </xf>
    <xf numFmtId="1" fontId="35" fillId="16" borderId="1" xfId="0" applyNumberFormat="1" applyFont="1" applyFill="1" applyBorder="1" applyAlignment="1" applyProtection="1">
      <alignment horizontal="center" vertical="center" wrapText="1"/>
    </xf>
    <xf numFmtId="1" fontId="23" fillId="0" borderId="0" xfId="0" applyNumberFormat="1" applyFont="1" applyFill="1" applyBorder="1" applyAlignment="1" applyProtection="1">
      <alignment horizontal="center" vertical="center" wrapText="1"/>
      <protection locked="0"/>
    </xf>
    <xf numFmtId="1" fontId="34" fillId="2" borderId="1" xfId="3" applyNumberFormat="1" applyFont="1" applyFill="1" applyBorder="1" applyAlignment="1" applyProtection="1">
      <alignment horizontal="center" vertical="center" wrapText="1"/>
    </xf>
    <xf numFmtId="1" fontId="51" fillId="17" borderId="0" xfId="3" applyNumberFormat="1" applyFont="1" applyFill="1" applyBorder="1" applyAlignment="1" applyProtection="1">
      <alignment vertical="center"/>
    </xf>
    <xf numFmtId="1" fontId="23" fillId="0" borderId="9" xfId="0" applyNumberFormat="1" applyFont="1" applyFill="1" applyBorder="1" applyAlignment="1" applyProtection="1">
      <alignment horizontal="center" vertical="center" wrapText="1"/>
      <protection locked="0"/>
    </xf>
    <xf numFmtId="1" fontId="72" fillId="10" borderId="1" xfId="7" applyNumberFormat="1" applyFont="1" applyFill="1" applyBorder="1" applyAlignment="1">
      <alignment horizontal="center" vertical="center" wrapText="1"/>
    </xf>
    <xf numFmtId="1" fontId="72" fillId="9" borderId="1" xfId="7" applyNumberFormat="1" applyFont="1" applyFill="1" applyBorder="1" applyAlignment="1">
      <alignment horizontal="center" vertical="center" wrapText="1"/>
    </xf>
    <xf numFmtId="1" fontId="72" fillId="16" borderId="1" xfId="0" applyNumberFormat="1" applyFont="1" applyFill="1" applyBorder="1" applyAlignment="1">
      <alignment horizontal="center" vertical="center" wrapText="1"/>
    </xf>
    <xf numFmtId="1" fontId="31" fillId="0" borderId="1" xfId="0" applyNumberFormat="1" applyFont="1" applyFill="1" applyBorder="1" applyAlignment="1" applyProtection="1">
      <alignment horizontal="center" vertical="center"/>
    </xf>
    <xf numFmtId="1" fontId="34" fillId="16" borderId="1" xfId="3" applyNumberFormat="1" applyFont="1" applyFill="1" applyBorder="1" applyAlignment="1" applyProtection="1">
      <alignment horizontal="center" vertical="center" wrapText="1"/>
    </xf>
    <xf numFmtId="1" fontId="28" fillId="0" borderId="1" xfId="0" applyNumberFormat="1" applyFont="1" applyFill="1" applyBorder="1" applyAlignment="1" applyProtection="1">
      <alignment horizontal="center" vertical="center" wrapText="1"/>
    </xf>
    <xf numFmtId="1" fontId="31" fillId="0" borderId="1" xfId="0" applyNumberFormat="1" applyFont="1" applyFill="1" applyBorder="1" applyAlignment="1" applyProtection="1">
      <alignment vertical="center" wrapText="1"/>
    </xf>
    <xf numFmtId="49" fontId="36" fillId="0" borderId="1" xfId="0" applyNumberFormat="1" applyFont="1" applyFill="1" applyBorder="1" applyAlignment="1" applyProtection="1">
      <alignment horizontal="left" vertical="center" wrapText="1"/>
    </xf>
    <xf numFmtId="49" fontId="50" fillId="0" borderId="0" xfId="0" applyNumberFormat="1" applyFont="1" applyFill="1" applyBorder="1" applyAlignment="1" applyProtection="1">
      <alignment horizontal="left" vertical="center" wrapText="1"/>
      <protection locked="0"/>
    </xf>
    <xf numFmtId="49" fontId="27" fillId="0" borderId="0" xfId="0" applyNumberFormat="1" applyFont="1" applyFill="1" applyBorder="1" applyAlignment="1" applyProtection="1">
      <alignment horizontal="left" vertical="center" wrapText="1"/>
      <protection locked="0"/>
    </xf>
    <xf numFmtId="169" fontId="34" fillId="2" borderId="2" xfId="0" applyNumberFormat="1" applyFont="1" applyFill="1" applyBorder="1" applyAlignment="1" applyProtection="1">
      <alignment horizontal="left" vertical="center" wrapText="1"/>
    </xf>
    <xf numFmtId="169" fontId="34" fillId="16" borderId="2" xfId="0" applyNumberFormat="1" applyFont="1" applyFill="1" applyBorder="1" applyAlignment="1" applyProtection="1">
      <alignment horizontal="left" vertical="center" wrapText="1"/>
    </xf>
    <xf numFmtId="169" fontId="34" fillId="2" borderId="2" xfId="3" applyNumberFormat="1" applyFont="1" applyFill="1" applyBorder="1" applyAlignment="1" applyProtection="1">
      <alignment horizontal="left" vertical="center" wrapText="1"/>
    </xf>
    <xf numFmtId="49" fontId="34" fillId="16" borderId="2" xfId="0" applyNumberFormat="1" applyFont="1" applyFill="1" applyBorder="1" applyAlignment="1" applyProtection="1">
      <alignment horizontal="left" vertical="center" wrapText="1"/>
    </xf>
    <xf numFmtId="170" fontId="34" fillId="2" borderId="2" xfId="0" applyNumberFormat="1" applyFont="1" applyFill="1" applyBorder="1" applyAlignment="1" applyProtection="1">
      <alignment horizontal="left" vertical="center" wrapText="1"/>
    </xf>
    <xf numFmtId="49" fontId="34" fillId="16" borderId="2" xfId="3" applyNumberFormat="1" applyFont="1" applyFill="1" applyBorder="1" applyAlignment="1" applyProtection="1">
      <alignment horizontal="left" vertical="center" wrapText="1"/>
    </xf>
    <xf numFmtId="49" fontId="34" fillId="13" borderId="2" xfId="0" applyNumberFormat="1" applyFont="1" applyFill="1" applyBorder="1" applyAlignment="1" applyProtection="1">
      <alignment horizontal="left" vertical="center" wrapText="1"/>
    </xf>
    <xf numFmtId="169" fontId="34" fillId="16" borderId="2" xfId="3" applyNumberFormat="1" applyFont="1" applyFill="1" applyBorder="1" applyAlignment="1" applyProtection="1">
      <alignment horizontal="left" vertical="center" wrapText="1"/>
    </xf>
    <xf numFmtId="1" fontId="35" fillId="9" borderId="2" xfId="0" applyNumberFormat="1" applyFont="1" applyFill="1" applyBorder="1" applyAlignment="1" applyProtection="1">
      <alignment horizontal="center" vertical="center" wrapText="1"/>
    </xf>
    <xf numFmtId="1" fontId="28" fillId="0" borderId="0" xfId="0" applyNumberFormat="1" applyFont="1" applyFill="1" applyBorder="1" applyAlignment="1" applyProtection="1">
      <alignment horizontal="left" vertical="center"/>
      <protection locked="0"/>
    </xf>
    <xf numFmtId="49" fontId="45" fillId="0" borderId="3" xfId="0" applyNumberFormat="1" applyFont="1" applyFill="1" applyBorder="1" applyAlignment="1" applyProtection="1">
      <alignment horizontal="left" vertical="center" wrapText="1"/>
      <protection locked="0"/>
    </xf>
    <xf numFmtId="49" fontId="31" fillId="0" borderId="15"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wrapText="1"/>
    </xf>
    <xf numFmtId="168" fontId="51" fillId="17" borderId="0" xfId="3" applyNumberFormat="1" applyFont="1" applyFill="1" applyBorder="1" applyAlignment="1" applyProtection="1">
      <alignment horizontal="left" vertical="center" wrapText="1"/>
    </xf>
    <xf numFmtId="49" fontId="36" fillId="0" borderId="5" xfId="0" applyNumberFormat="1" applyFont="1" applyFill="1" applyBorder="1" applyAlignment="1" applyProtection="1">
      <alignment horizontal="left" vertical="center" wrapText="1"/>
      <protection locked="0"/>
    </xf>
    <xf numFmtId="0" fontId="72" fillId="10" borderId="0" xfId="7" applyFont="1" applyFill="1" applyBorder="1" applyAlignment="1">
      <alignment horizontal="left" vertical="center" wrapText="1"/>
    </xf>
    <xf numFmtId="0" fontId="72" fillId="9" borderId="0" xfId="7" applyFont="1" applyFill="1" applyBorder="1" applyAlignment="1">
      <alignment horizontal="left" vertical="center" wrapText="1"/>
    </xf>
    <xf numFmtId="49" fontId="71" fillId="16" borderId="1" xfId="0" applyNumberFormat="1" applyFont="1" applyFill="1" applyBorder="1" applyAlignment="1" applyProtection="1">
      <alignment horizontal="left" vertical="center" wrapText="1"/>
      <protection locked="0"/>
    </xf>
    <xf numFmtId="49" fontId="72" fillId="16" borderId="1" xfId="0" applyNumberFormat="1" applyFont="1" applyFill="1" applyBorder="1" applyAlignment="1" applyProtection="1">
      <alignment horizontal="left" vertical="center" wrapText="1"/>
      <protection locked="0"/>
    </xf>
    <xf numFmtId="49" fontId="71" fillId="0" borderId="1" xfId="0" applyNumberFormat="1" applyFont="1" applyFill="1" applyBorder="1" applyAlignment="1" applyProtection="1">
      <alignment horizontal="left" vertical="center" wrapText="1"/>
      <protection locked="0"/>
    </xf>
    <xf numFmtId="49" fontId="71" fillId="0" borderId="7" xfId="0" applyNumberFormat="1" applyFont="1" applyFill="1" applyBorder="1" applyAlignment="1" applyProtection="1">
      <alignment horizontal="left" vertical="center" wrapText="1"/>
      <protection locked="0"/>
    </xf>
    <xf numFmtId="49" fontId="27" fillId="0" borderId="1" xfId="0" applyNumberFormat="1" applyFont="1" applyFill="1" applyBorder="1" applyAlignment="1" applyProtection="1">
      <alignment horizontal="left" vertical="center" wrapText="1"/>
      <protection locked="0"/>
    </xf>
    <xf numFmtId="49" fontId="48" fillId="10" borderId="1" xfId="0" applyNumberFormat="1" applyFont="1" applyFill="1" applyBorder="1" applyAlignment="1" applyProtection="1">
      <alignment horizontal="left" vertical="center" wrapText="1"/>
      <protection locked="0"/>
    </xf>
    <xf numFmtId="49" fontId="51" fillId="10" borderId="1" xfId="0" applyNumberFormat="1" applyFont="1" applyFill="1" applyBorder="1" applyAlignment="1" applyProtection="1">
      <alignment horizontal="left" vertical="center" wrapText="1"/>
      <protection locked="0"/>
    </xf>
    <xf numFmtId="49" fontId="34" fillId="10" borderId="1" xfId="0" applyNumberFormat="1" applyFont="1" applyFill="1" applyBorder="1" applyAlignment="1" applyProtection="1">
      <alignment horizontal="left" vertical="center" wrapText="1"/>
      <protection locked="0"/>
    </xf>
    <xf numFmtId="49" fontId="34" fillId="8" borderId="1" xfId="0" applyNumberFormat="1" applyFont="1" applyFill="1" applyBorder="1" applyAlignment="1" applyProtection="1">
      <alignment horizontal="left" vertical="center" wrapText="1"/>
    </xf>
    <xf numFmtId="169" fontId="34" fillId="2" borderId="1" xfId="0" applyNumberFormat="1" applyFont="1" applyFill="1" applyBorder="1" applyAlignment="1" applyProtection="1">
      <alignment horizontal="left" vertical="center" wrapText="1"/>
    </xf>
    <xf numFmtId="49" fontId="31" fillId="0" borderId="10" xfId="0" applyNumberFormat="1" applyFont="1" applyFill="1" applyBorder="1" applyAlignment="1" applyProtection="1">
      <alignment horizontal="center" vertical="center"/>
      <protection locked="0"/>
    </xf>
    <xf numFmtId="49" fontId="35" fillId="11" borderId="2" xfId="0" applyNumberFormat="1" applyFont="1" applyFill="1" applyBorder="1" applyAlignment="1" applyProtection="1">
      <alignment horizontal="center" vertical="center" wrapText="1"/>
    </xf>
    <xf numFmtId="49" fontId="34" fillId="9" borderId="1" xfId="0" applyNumberFormat="1" applyFont="1" applyFill="1" applyBorder="1" applyAlignment="1" applyProtection="1">
      <alignment horizontal="center" vertical="center" wrapText="1"/>
    </xf>
    <xf numFmtId="49" fontId="35" fillId="0" borderId="1" xfId="3" applyNumberFormat="1" applyFont="1" applyFill="1" applyBorder="1" applyAlignment="1" applyProtection="1">
      <alignment horizontal="center" vertical="center" wrapText="1"/>
    </xf>
    <xf numFmtId="0" fontId="68" fillId="0" borderId="1" xfId="0" applyFont="1" applyFill="1" applyBorder="1" applyAlignment="1" applyProtection="1">
      <alignment horizontal="left" vertical="center" wrapText="1"/>
    </xf>
    <xf numFmtId="0" fontId="64" fillId="0" borderId="0" xfId="0" applyFont="1"/>
    <xf numFmtId="0" fontId="81" fillId="0" borderId="2" xfId="0" applyFont="1" applyFill="1" applyBorder="1" applyAlignment="1">
      <alignment horizontal="left" vertical="center" wrapText="1"/>
    </xf>
    <xf numFmtId="0" fontId="34" fillId="2" borderId="2" xfId="0" applyNumberFormat="1" applyFont="1" applyFill="1" applyBorder="1" applyAlignment="1" applyProtection="1">
      <alignment horizontal="center" vertical="center" wrapText="1"/>
    </xf>
    <xf numFmtId="0" fontId="34" fillId="2" borderId="2" xfId="3" applyNumberFormat="1" applyFont="1" applyFill="1" applyBorder="1" applyAlignment="1" applyProtection="1">
      <alignment horizontal="center" vertical="center" wrapText="1"/>
    </xf>
    <xf numFmtId="0" fontId="34" fillId="13" borderId="2"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center" vertical="center" wrapText="1"/>
      <protection locked="0"/>
    </xf>
    <xf numFmtId="0" fontId="34" fillId="16" borderId="2" xfId="0" applyNumberFormat="1" applyFont="1" applyFill="1" applyBorder="1" applyAlignment="1" applyProtection="1">
      <alignment horizontal="center" vertical="center" wrapText="1"/>
    </xf>
    <xf numFmtId="0" fontId="34" fillId="16" borderId="2" xfId="3" applyNumberFormat="1" applyFont="1" applyFill="1" applyBorder="1" applyAlignment="1" applyProtection="1">
      <alignment horizontal="center" vertical="center" wrapText="1"/>
    </xf>
    <xf numFmtId="49" fontId="45" fillId="9" borderId="3" xfId="0" applyNumberFormat="1" applyFont="1" applyFill="1" applyBorder="1" applyAlignment="1" applyProtection="1">
      <alignment horizontal="center" vertical="center" wrapText="1"/>
      <protection locked="0"/>
    </xf>
    <xf numFmtId="49" fontId="45" fillId="9" borderId="4" xfId="0" applyNumberFormat="1" applyFont="1" applyFill="1" applyBorder="1" applyAlignment="1" applyProtection="1">
      <alignment horizontal="center" vertical="center" wrapText="1"/>
      <protection locked="0"/>
    </xf>
    <xf numFmtId="1" fontId="34" fillId="9" borderId="0" xfId="0" applyNumberFormat="1" applyFont="1" applyFill="1" applyBorder="1" applyAlignment="1" applyProtection="1">
      <alignment horizontal="center" vertical="center" wrapText="1"/>
    </xf>
    <xf numFmtId="0" fontId="34" fillId="9"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34" fillId="9" borderId="0" xfId="0" applyFont="1" applyFill="1" applyBorder="1" applyAlignment="1" applyProtection="1">
      <alignment vertical="center" wrapText="1"/>
    </xf>
    <xf numFmtId="0" fontId="35" fillId="9" borderId="0" xfId="0" applyFont="1" applyFill="1" applyBorder="1" applyAlignment="1" applyProtection="1">
      <alignment horizontal="center" vertical="center" wrapText="1"/>
    </xf>
    <xf numFmtId="0" fontId="34" fillId="9" borderId="0" xfId="0" applyNumberFormat="1" applyFont="1" applyFill="1" applyBorder="1" applyAlignment="1" applyProtection="1">
      <alignment horizontal="center" vertical="center" wrapText="1"/>
    </xf>
    <xf numFmtId="165" fontId="34" fillId="9" borderId="0" xfId="0" applyNumberFormat="1" applyFont="1" applyFill="1" applyBorder="1" applyAlignment="1" applyProtection="1">
      <alignment horizontal="center" vertical="center" wrapText="1"/>
    </xf>
    <xf numFmtId="169" fontId="34" fillId="9" borderId="0" xfId="0" applyNumberFormat="1" applyFont="1" applyFill="1" applyBorder="1" applyAlignment="1" applyProtection="1">
      <alignment horizontal="center" vertical="center" wrapText="1"/>
    </xf>
    <xf numFmtId="49" fontId="34" fillId="9" borderId="0" xfId="0" applyNumberFormat="1" applyFont="1" applyFill="1" applyBorder="1" applyAlignment="1" applyProtection="1">
      <alignment horizontal="center" vertical="center" wrapText="1"/>
    </xf>
    <xf numFmtId="1" fontId="34" fillId="12" borderId="0" xfId="0" applyNumberFormat="1" applyFont="1" applyFill="1" applyBorder="1" applyAlignment="1" applyProtection="1">
      <alignment horizontal="center" vertical="center" wrapText="1"/>
    </xf>
    <xf numFmtId="0" fontId="34" fillId="12" borderId="0" xfId="0" applyFont="1" applyFill="1" applyBorder="1" applyAlignment="1" applyProtection="1">
      <alignment horizontal="center" vertical="center" wrapText="1"/>
    </xf>
    <xf numFmtId="0" fontId="65" fillId="12" borderId="0" xfId="0" applyFont="1" applyFill="1" applyBorder="1" applyAlignment="1" applyProtection="1">
      <alignment vertical="center" wrapText="1"/>
    </xf>
    <xf numFmtId="0" fontId="34" fillId="12" borderId="0" xfId="0" applyFont="1" applyFill="1" applyBorder="1" applyAlignment="1" applyProtection="1">
      <alignment vertical="center" wrapText="1"/>
    </xf>
    <xf numFmtId="0" fontId="35" fillId="12" borderId="0" xfId="0" applyFont="1" applyFill="1" applyBorder="1" applyAlignment="1" applyProtection="1">
      <alignment horizontal="center" vertical="center" wrapText="1"/>
    </xf>
    <xf numFmtId="0" fontId="34" fillId="12" borderId="0" xfId="0" applyNumberFormat="1" applyFont="1" applyFill="1" applyBorder="1" applyAlignment="1" applyProtection="1">
      <alignment horizontal="center" vertical="center" wrapText="1"/>
    </xf>
    <xf numFmtId="165" fontId="34" fillId="12" borderId="0" xfId="0" applyNumberFormat="1" applyFont="1" applyFill="1" applyBorder="1" applyAlignment="1" applyProtection="1">
      <alignment horizontal="center" vertical="center" wrapText="1"/>
    </xf>
    <xf numFmtId="169" fontId="34" fillId="12" borderId="0" xfId="0" applyNumberFormat="1" applyFont="1" applyFill="1" applyBorder="1" applyAlignment="1" applyProtection="1">
      <alignment horizontal="center" vertical="center" wrapText="1"/>
    </xf>
    <xf numFmtId="49" fontId="34" fillId="12" borderId="0" xfId="0" applyNumberFormat="1" applyFont="1" applyFill="1" applyBorder="1" applyAlignment="1" applyProtection="1">
      <alignment horizontal="center" vertical="center" wrapText="1"/>
    </xf>
    <xf numFmtId="166" fontId="35" fillId="0" borderId="0" xfId="0" applyNumberFormat="1" applyFont="1" applyFill="1" applyBorder="1" applyAlignment="1" applyProtection="1">
      <alignment horizontal="center" vertical="center" wrapText="1"/>
    </xf>
    <xf numFmtId="166" fontId="40" fillId="0" borderId="0" xfId="0" applyNumberFormat="1" applyFont="1" applyBorder="1" applyAlignment="1" applyProtection="1">
      <alignment vertical="center" wrapText="1"/>
    </xf>
    <xf numFmtId="166" fontId="67" fillId="0" borderId="0" xfId="0" applyNumberFormat="1" applyFont="1" applyBorder="1" applyAlignment="1" applyProtection="1">
      <alignment vertical="center" wrapText="1"/>
    </xf>
    <xf numFmtId="166" fontId="23" fillId="0" borderId="0" xfId="0" applyNumberFormat="1" applyFont="1" applyBorder="1" applyAlignment="1" applyProtection="1">
      <alignment horizontal="center" vertical="center" wrapText="1"/>
    </xf>
    <xf numFmtId="166" fontId="23" fillId="0" borderId="0" xfId="2" applyNumberFormat="1" applyFont="1" applyBorder="1" applyAlignment="1" applyProtection="1">
      <alignment horizontal="center" vertical="center" wrapText="1"/>
    </xf>
    <xf numFmtId="166" fontId="23" fillId="0" borderId="0" xfId="2" applyNumberFormat="1" applyFont="1" applyFill="1" applyBorder="1" applyAlignment="1" applyProtection="1">
      <alignment horizontal="center" vertical="center" wrapText="1"/>
    </xf>
    <xf numFmtId="166" fontId="35" fillId="0" borderId="0" xfId="2" applyNumberFormat="1" applyFont="1" applyFill="1" applyBorder="1" applyAlignment="1" applyProtection="1">
      <alignment horizontal="center" vertical="center" wrapText="1"/>
    </xf>
    <xf numFmtId="166" fontId="31" fillId="0" borderId="0" xfId="0" applyNumberFormat="1" applyFont="1" applyFill="1" applyBorder="1" applyAlignment="1" applyProtection="1">
      <alignment horizontal="center" vertical="center" wrapText="1"/>
    </xf>
    <xf numFmtId="166" fontId="35" fillId="0" borderId="0" xfId="3" applyNumberFormat="1" applyFont="1" applyFill="1" applyBorder="1" applyAlignment="1" applyProtection="1">
      <alignment horizontal="center" vertical="center" wrapText="1"/>
    </xf>
    <xf numFmtId="166" fontId="34" fillId="0" borderId="0" xfId="0" applyNumberFormat="1" applyFont="1" applyFill="1" applyBorder="1" applyAlignment="1" applyProtection="1">
      <alignment horizontal="center" vertical="center" wrapText="1"/>
    </xf>
    <xf numFmtId="166" fontId="35" fillId="0" borderId="0" xfId="0" applyNumberFormat="1" applyFont="1" applyFill="1" applyBorder="1" applyAlignment="1" applyProtection="1">
      <alignment horizontal="left" vertical="center" wrapText="1"/>
    </xf>
    <xf numFmtId="166" fontId="36" fillId="0" borderId="1" xfId="0" applyNumberFormat="1" applyFont="1" applyFill="1" applyBorder="1" applyAlignment="1" applyProtection="1">
      <alignment horizontal="left" vertical="center" wrapText="1"/>
    </xf>
    <xf numFmtId="166" fontId="40" fillId="0" borderId="0" xfId="0" applyNumberFormat="1" applyFont="1" applyFill="1" applyBorder="1" applyAlignment="1" applyProtection="1">
      <alignment horizontal="center" vertical="center" wrapText="1"/>
      <protection locked="0"/>
    </xf>
    <xf numFmtId="169" fontId="35" fillId="12" borderId="0" xfId="0" applyNumberFormat="1" applyFont="1" applyFill="1" applyBorder="1" applyAlignment="1" applyProtection="1">
      <alignment horizontal="center" vertical="center" wrapText="1"/>
    </xf>
    <xf numFmtId="169" fontId="27" fillId="12" borderId="0" xfId="0" applyNumberFormat="1" applyFont="1" applyFill="1" applyBorder="1" applyAlignment="1" applyProtection="1">
      <alignment horizontal="center" vertical="center" wrapText="1"/>
      <protection locked="0"/>
    </xf>
    <xf numFmtId="49" fontId="45" fillId="12" borderId="3" xfId="0" applyNumberFormat="1" applyFont="1" applyFill="1" applyBorder="1" applyAlignment="1" applyProtection="1">
      <alignment horizontal="center" vertical="center" wrapText="1"/>
      <protection locked="0"/>
    </xf>
    <xf numFmtId="0" fontId="26" fillId="12" borderId="0" xfId="0" applyFont="1" applyFill="1" applyBorder="1" applyAlignment="1" applyProtection="1">
      <alignment horizontal="center" vertical="center" wrapText="1"/>
      <protection locked="0"/>
    </xf>
    <xf numFmtId="170" fontId="34" fillId="12" borderId="1" xfId="0" applyNumberFormat="1" applyFont="1" applyFill="1" applyBorder="1" applyAlignment="1" applyProtection="1">
      <alignment horizontal="center" vertical="center" wrapText="1"/>
      <protection locked="0"/>
    </xf>
    <xf numFmtId="169" fontId="34" fillId="12" borderId="1" xfId="3" applyNumberFormat="1" applyFont="1" applyFill="1" applyBorder="1" applyAlignment="1" applyProtection="1">
      <alignment horizontal="center" vertical="center" wrapText="1"/>
    </xf>
    <xf numFmtId="169" fontId="35" fillId="12" borderId="1" xfId="0" applyNumberFormat="1" applyFont="1" applyFill="1" applyBorder="1" applyAlignment="1">
      <alignment horizontal="center" vertical="center" wrapText="1"/>
    </xf>
    <xf numFmtId="170" fontId="34" fillId="12" borderId="1" xfId="0" applyNumberFormat="1" applyFont="1" applyFill="1" applyBorder="1" applyAlignment="1" applyProtection="1">
      <alignment horizontal="center" vertical="center" wrapText="1"/>
    </xf>
    <xf numFmtId="169" fontId="36" fillId="12" borderId="1" xfId="0" applyNumberFormat="1" applyFont="1" applyFill="1" applyBorder="1" applyAlignment="1" applyProtection="1">
      <alignment horizontal="center" vertical="center" wrapText="1"/>
    </xf>
    <xf numFmtId="166" fontId="35" fillId="12" borderId="0" xfId="0" applyNumberFormat="1" applyFont="1" applyFill="1" applyBorder="1" applyAlignment="1" applyProtection="1">
      <alignment horizontal="center" vertical="center" wrapText="1"/>
    </xf>
    <xf numFmtId="168" fontId="51" fillId="12" borderId="0" xfId="3" applyNumberFormat="1" applyFont="1" applyFill="1" applyBorder="1" applyAlignment="1" applyProtection="1">
      <alignment vertical="center"/>
    </xf>
    <xf numFmtId="0" fontId="72" fillId="12" borderId="1" xfId="7" applyFont="1" applyFill="1" applyBorder="1" applyAlignment="1">
      <alignment horizontal="center" vertical="center" wrapText="1"/>
    </xf>
    <xf numFmtId="169" fontId="71" fillId="12" borderId="1" xfId="0" applyNumberFormat="1" applyFont="1" applyFill="1" applyBorder="1" applyAlignment="1" applyProtection="1">
      <alignment horizontal="center" vertical="center" wrapText="1"/>
      <protection locked="0"/>
    </xf>
    <xf numFmtId="0" fontId="72" fillId="12" borderId="1" xfId="0" applyFont="1" applyFill="1" applyBorder="1" applyAlignment="1">
      <alignment horizontal="center" vertical="center" wrapText="1"/>
    </xf>
    <xf numFmtId="169" fontId="27" fillId="12" borderId="1" xfId="0" applyNumberFormat="1" applyFont="1" applyFill="1" applyBorder="1" applyAlignment="1" applyProtection="1">
      <alignment horizontal="center" vertical="center" wrapText="1"/>
      <protection locked="0"/>
    </xf>
    <xf numFmtId="165" fontId="51" fillId="12" borderId="1" xfId="0" applyNumberFormat="1" applyFont="1" applyFill="1" applyBorder="1" applyAlignment="1" applyProtection="1">
      <alignment horizontal="center" vertical="center" wrapText="1"/>
      <protection locked="0"/>
    </xf>
    <xf numFmtId="169" fontId="36" fillId="12" borderId="1" xfId="3" applyNumberFormat="1" applyFont="1" applyFill="1" applyBorder="1" applyAlignment="1" applyProtection="1">
      <alignment horizontal="center" vertical="center" wrapText="1"/>
    </xf>
    <xf numFmtId="169" fontId="36" fillId="12" borderId="1" xfId="0" applyNumberFormat="1" applyFont="1" applyFill="1" applyBorder="1" applyAlignment="1" applyProtection="1">
      <alignment horizontal="center" vertical="top" wrapText="1"/>
    </xf>
    <xf numFmtId="169" fontId="52" fillId="12" borderId="1" xfId="0" applyNumberFormat="1" applyFont="1" applyFill="1" applyBorder="1" applyAlignment="1" applyProtection="1">
      <alignment horizontal="center" vertical="center" wrapText="1"/>
    </xf>
    <xf numFmtId="165" fontId="34" fillId="12" borderId="1" xfId="0" applyNumberFormat="1" applyFont="1" applyFill="1" applyBorder="1" applyAlignment="1" applyProtection="1">
      <alignment horizontal="center" vertical="center" wrapText="1"/>
      <protection locked="0"/>
    </xf>
    <xf numFmtId="169" fontId="38" fillId="12" borderId="1" xfId="0" applyNumberFormat="1" applyFont="1" applyFill="1" applyBorder="1" applyAlignment="1" applyProtection="1">
      <alignment horizontal="center" vertical="center" wrapText="1"/>
    </xf>
    <xf numFmtId="0" fontId="82" fillId="6" borderId="1" xfId="0" applyFont="1" applyFill="1" applyBorder="1" applyAlignment="1" applyProtection="1">
      <alignment horizontal="left" vertical="center" wrapText="1"/>
      <protection locked="0"/>
    </xf>
    <xf numFmtId="1" fontId="34" fillId="12" borderId="2" xfId="0" applyNumberFormat="1" applyFont="1" applyFill="1" applyBorder="1" applyAlignment="1" applyProtection="1">
      <alignment horizontal="center" vertical="center" wrapText="1"/>
    </xf>
    <xf numFmtId="0" fontId="34" fillId="12" borderId="2" xfId="0" applyNumberFormat="1" applyFont="1" applyFill="1" applyBorder="1" applyAlignment="1" applyProtection="1">
      <alignment horizontal="center" vertical="center" wrapText="1"/>
    </xf>
    <xf numFmtId="49" fontId="34" fillId="12" borderId="2" xfId="0" applyNumberFormat="1" applyFont="1" applyFill="1" applyBorder="1" applyAlignment="1" applyProtection="1">
      <alignment horizontal="center" vertical="center" wrapText="1"/>
    </xf>
    <xf numFmtId="0" fontId="82" fillId="12" borderId="1" xfId="0" applyFont="1" applyFill="1" applyBorder="1" applyAlignment="1" applyProtection="1">
      <alignment horizontal="left" vertical="center" wrapText="1"/>
      <protection locked="0"/>
    </xf>
    <xf numFmtId="0" fontId="82" fillId="6" borderId="1" xfId="0" applyFont="1" applyFill="1" applyBorder="1" applyAlignment="1" applyProtection="1">
      <alignment vertical="center" wrapText="1"/>
      <protection locked="0"/>
    </xf>
    <xf numFmtId="0" fontId="68" fillId="12" borderId="1" xfId="0" applyFont="1" applyFill="1" applyBorder="1" applyAlignment="1" applyProtection="1">
      <alignment horizontal="left" vertical="center" wrapText="1"/>
    </xf>
    <xf numFmtId="165" fontId="35" fillId="12" borderId="0" xfId="0" applyNumberFormat="1" applyFont="1" applyFill="1" applyBorder="1" applyAlignment="1" applyProtection="1">
      <alignment horizontal="center" vertical="center" wrapText="1"/>
    </xf>
    <xf numFmtId="49" fontId="34" fillId="9" borderId="1" xfId="0" applyNumberFormat="1" applyFont="1" applyFill="1" applyBorder="1" applyAlignment="1" applyProtection="1">
      <alignment vertical="center" wrapText="1"/>
    </xf>
    <xf numFmtId="49" fontId="31" fillId="6" borderId="1" xfId="3" applyNumberFormat="1" applyFont="1" applyFill="1" applyBorder="1" applyAlignment="1" applyProtection="1">
      <alignment horizontal="center" vertical="center" wrapText="1"/>
    </xf>
    <xf numFmtId="49" fontId="31" fillId="6" borderId="1" xfId="0" applyNumberFormat="1" applyFont="1" applyFill="1" applyBorder="1" applyAlignment="1" applyProtection="1">
      <alignment horizontal="center" vertical="center" wrapText="1"/>
    </xf>
    <xf numFmtId="49" fontId="22" fillId="2" borderId="1" xfId="0" applyNumberFormat="1" applyFont="1" applyFill="1" applyBorder="1" applyAlignment="1" applyProtection="1">
      <alignment vertical="center" wrapText="1"/>
    </xf>
    <xf numFmtId="49" fontId="22" fillId="2" borderId="1" xfId="0" applyNumberFormat="1" applyFont="1" applyFill="1" applyBorder="1" applyAlignment="1" applyProtection="1">
      <alignment horizontal="center" vertical="center" wrapText="1"/>
    </xf>
    <xf numFmtId="49" fontId="35" fillId="2" borderId="1" xfId="0" applyNumberFormat="1" applyFont="1" applyFill="1" applyBorder="1" applyAlignment="1" applyProtection="1">
      <alignment horizontal="center" vertical="center" wrapText="1"/>
    </xf>
    <xf numFmtId="49" fontId="34" fillId="12" borderId="1" xfId="0" applyNumberFormat="1" applyFont="1" applyFill="1" applyBorder="1" applyAlignment="1" applyProtection="1">
      <alignment vertical="center" wrapText="1"/>
    </xf>
    <xf numFmtId="1" fontId="45" fillId="9" borderId="3" xfId="0" applyNumberFormat="1" applyFont="1" applyFill="1" applyBorder="1" applyAlignment="1" applyProtection="1">
      <alignment horizontal="center" vertical="center" textRotation="90" wrapText="1"/>
      <protection locked="0"/>
    </xf>
    <xf numFmtId="0" fontId="45" fillId="9" borderId="3" xfId="2" applyFont="1" applyFill="1" applyBorder="1" applyAlignment="1">
      <alignment horizontal="center" vertical="center" textRotation="90" wrapText="1"/>
    </xf>
    <xf numFmtId="1" fontId="45" fillId="9" borderId="3" xfId="0" applyNumberFormat="1" applyFont="1" applyFill="1" applyBorder="1" applyAlignment="1" applyProtection="1">
      <alignment horizontal="center" vertical="center" wrapText="1"/>
      <protection locked="0"/>
    </xf>
    <xf numFmtId="0" fontId="45" fillId="9" borderId="3" xfId="0" applyNumberFormat="1" applyFont="1" applyFill="1" applyBorder="1" applyAlignment="1" applyProtection="1">
      <alignment horizontal="center" vertical="center" wrapText="1"/>
      <protection locked="0"/>
    </xf>
    <xf numFmtId="0" fontId="84" fillId="0" borderId="0" xfId="0" applyFont="1" applyFill="1" applyBorder="1" applyAlignment="1" applyProtection="1">
      <alignment vertical="center" wrapText="1"/>
      <protection locked="0"/>
    </xf>
    <xf numFmtId="165" fontId="85" fillId="10" borderId="0" xfId="0" applyNumberFormat="1" applyFont="1" applyFill="1" applyBorder="1" applyAlignment="1" applyProtection="1">
      <alignment horizontal="center" vertical="center" wrapText="1"/>
      <protection locked="0"/>
    </xf>
    <xf numFmtId="0" fontId="83" fillId="0" borderId="1" xfId="0" applyFont="1" applyFill="1" applyBorder="1" applyAlignment="1">
      <alignment vertical="center" wrapText="1"/>
    </xf>
    <xf numFmtId="1" fontId="83" fillId="12" borderId="0" xfId="0" applyNumberFormat="1" applyFont="1" applyFill="1" applyBorder="1" applyAlignment="1" applyProtection="1">
      <alignment horizontal="center" vertical="center" wrapText="1"/>
      <protection locked="0"/>
    </xf>
    <xf numFmtId="49" fontId="83" fillId="12" borderId="0" xfId="0" applyNumberFormat="1" applyFont="1" applyFill="1" applyBorder="1" applyAlignment="1" applyProtection="1">
      <alignment horizontal="left" vertical="center" wrapText="1"/>
      <protection locked="0"/>
    </xf>
    <xf numFmtId="0" fontId="84" fillId="12" borderId="0" xfId="0" applyFont="1" applyFill="1" applyBorder="1" applyAlignment="1">
      <alignment vertical="center"/>
    </xf>
    <xf numFmtId="0" fontId="83" fillId="12" borderId="0" xfId="0" applyFont="1" applyFill="1" applyBorder="1" applyAlignment="1">
      <alignment vertical="center" wrapText="1"/>
    </xf>
    <xf numFmtId="0" fontId="83" fillId="19" borderId="0" xfId="0" applyFont="1" applyFill="1" applyBorder="1" applyAlignment="1">
      <alignment vertical="center" wrapText="1"/>
    </xf>
    <xf numFmtId="0" fontId="84" fillId="16" borderId="0" xfId="0" applyFont="1" applyFill="1" applyBorder="1" applyAlignment="1" applyProtection="1">
      <alignment vertical="center" wrapText="1"/>
      <protection locked="0"/>
    </xf>
    <xf numFmtId="1" fontId="83" fillId="12" borderId="1" xfId="0" applyNumberFormat="1" applyFont="1" applyFill="1" applyBorder="1" applyAlignment="1" applyProtection="1">
      <alignment horizontal="center" vertical="center" wrapText="1"/>
      <protection locked="0"/>
    </xf>
    <xf numFmtId="165" fontId="83" fillId="12" borderId="1" xfId="0" applyNumberFormat="1" applyFont="1" applyFill="1" applyBorder="1" applyAlignment="1" applyProtection="1">
      <alignment horizontal="left" vertical="center" wrapText="1"/>
      <protection locked="0"/>
    </xf>
    <xf numFmtId="0" fontId="83" fillId="11" borderId="0" xfId="0" applyFont="1" applyFill="1" applyBorder="1" applyAlignment="1">
      <alignment vertical="center"/>
    </xf>
    <xf numFmtId="0" fontId="83" fillId="15" borderId="0" xfId="0" applyFont="1" applyFill="1" applyBorder="1" applyAlignment="1">
      <alignment vertical="center"/>
    </xf>
    <xf numFmtId="0" fontId="86" fillId="12" borderId="0" xfId="0" applyFont="1" applyFill="1" applyBorder="1" applyAlignment="1">
      <alignment vertical="center"/>
    </xf>
    <xf numFmtId="0" fontId="83" fillId="11" borderId="0" xfId="0" applyFont="1" applyFill="1" applyBorder="1" applyAlignment="1">
      <alignment vertical="center" wrapText="1"/>
    </xf>
    <xf numFmtId="0" fontId="84" fillId="11" borderId="0" xfId="0" applyFont="1" applyFill="1" applyBorder="1" applyAlignment="1">
      <alignment vertical="center"/>
    </xf>
    <xf numFmtId="0" fontId="83" fillId="16" borderId="0" xfId="0" applyFont="1" applyFill="1" applyBorder="1" applyAlignment="1">
      <alignment vertical="center" wrapText="1"/>
    </xf>
    <xf numFmtId="0" fontId="83" fillId="15" borderId="0" xfId="0" applyFont="1" applyFill="1" applyBorder="1" applyAlignment="1">
      <alignment vertical="center" wrapText="1"/>
    </xf>
    <xf numFmtId="1" fontId="84" fillId="12" borderId="0" xfId="0" applyNumberFormat="1" applyFont="1" applyFill="1" applyBorder="1" applyAlignment="1" applyProtection="1">
      <alignment horizontal="right" vertical="center"/>
      <protection locked="0"/>
    </xf>
    <xf numFmtId="3" fontId="83" fillId="0" borderId="1" xfId="3" applyNumberFormat="1" applyFont="1" applyFill="1" applyBorder="1" applyAlignment="1" applyProtection="1">
      <alignment horizontal="center" vertical="center" wrapText="1"/>
      <protection locked="0"/>
    </xf>
    <xf numFmtId="1" fontId="83" fillId="0" borderId="1" xfId="0" applyNumberFormat="1" applyFont="1" applyFill="1" applyBorder="1" applyAlignment="1">
      <alignment horizontal="center" vertical="center" wrapText="1"/>
    </xf>
    <xf numFmtId="0" fontId="83" fillId="21" borderId="0" xfId="0" applyFont="1" applyFill="1" applyBorder="1" applyAlignment="1" applyProtection="1">
      <alignment vertical="center" wrapText="1"/>
      <protection locked="0"/>
    </xf>
    <xf numFmtId="165" fontId="83" fillId="10" borderId="0" xfId="0" applyNumberFormat="1" applyFont="1" applyFill="1" applyBorder="1" applyAlignment="1" applyProtection="1">
      <alignment horizontal="center" vertical="center" wrapText="1"/>
      <protection locked="0"/>
    </xf>
    <xf numFmtId="172" fontId="83" fillId="0" borderId="1" xfId="0" applyNumberFormat="1" applyFont="1" applyFill="1" applyBorder="1" applyAlignment="1">
      <alignment horizontal="center" vertical="center" wrapText="1"/>
    </xf>
    <xf numFmtId="0" fontId="83" fillId="0" borderId="0" xfId="0" applyFont="1" applyFill="1" applyBorder="1" applyAlignment="1">
      <alignment vertical="center" wrapText="1"/>
    </xf>
    <xf numFmtId="0" fontId="84" fillId="0" borderId="0" xfId="0" applyFont="1" applyFill="1" applyBorder="1" applyAlignment="1">
      <alignment vertical="center"/>
    </xf>
    <xf numFmtId="1" fontId="83" fillId="0" borderId="1" xfId="2" applyNumberFormat="1" applyFont="1" applyFill="1" applyBorder="1" applyAlignment="1">
      <alignment horizontal="center" vertical="center" wrapText="1"/>
    </xf>
    <xf numFmtId="165" fontId="83" fillId="18" borderId="0" xfId="0" applyNumberFormat="1" applyFont="1" applyFill="1" applyBorder="1" applyAlignment="1" applyProtection="1">
      <alignment horizontal="center" vertical="center" wrapText="1"/>
      <protection locked="0"/>
    </xf>
    <xf numFmtId="0" fontId="83" fillId="0" borderId="1" xfId="0" applyFont="1" applyFill="1" applyBorder="1" applyAlignment="1" applyProtection="1">
      <alignment horizontal="center" vertical="center" wrapText="1"/>
      <protection locked="0"/>
    </xf>
    <xf numFmtId="49" fontId="84" fillId="12" borderId="0" xfId="0" applyNumberFormat="1" applyFont="1" applyFill="1" applyBorder="1" applyAlignment="1" applyProtection="1">
      <alignment horizontal="left" vertical="center"/>
      <protection locked="0"/>
    </xf>
    <xf numFmtId="49" fontId="83" fillId="0" borderId="1" xfId="0" applyNumberFormat="1" applyFont="1" applyFill="1" applyBorder="1" applyAlignment="1">
      <alignment horizontal="left" vertical="center" wrapText="1"/>
    </xf>
    <xf numFmtId="49" fontId="83" fillId="0" borderId="1" xfId="2" applyNumberFormat="1" applyFont="1" applyFill="1" applyBorder="1" applyAlignment="1">
      <alignment horizontal="left" vertical="center" wrapText="1"/>
    </xf>
    <xf numFmtId="165" fontId="83" fillId="0" borderId="1" xfId="0" applyNumberFormat="1" applyFont="1" applyFill="1" applyBorder="1" applyAlignment="1" applyProtection="1">
      <alignment horizontal="center" vertical="center" wrapText="1"/>
    </xf>
    <xf numFmtId="0" fontId="83" fillId="0" borderId="1" xfId="0" applyFont="1" applyFill="1" applyBorder="1" applyAlignment="1" applyProtection="1">
      <alignment vertical="center" wrapText="1"/>
    </xf>
    <xf numFmtId="49" fontId="83" fillId="0" borderId="1" xfId="0" applyNumberFormat="1" applyFont="1" applyFill="1" applyBorder="1" applyAlignment="1" applyProtection="1">
      <alignment horizontal="center" vertical="center" wrapText="1"/>
      <protection locked="0"/>
    </xf>
    <xf numFmtId="165" fontId="83" fillId="21" borderId="0" xfId="0" applyNumberFormat="1" applyFont="1" applyFill="1" applyBorder="1" applyAlignment="1" applyProtection="1">
      <alignment horizontal="center" vertical="center" wrapText="1"/>
      <protection locked="0"/>
    </xf>
    <xf numFmtId="0" fontId="83" fillId="12" borderId="0" xfId="0" applyFont="1" applyFill="1" applyBorder="1" applyAlignment="1">
      <alignment vertical="center"/>
    </xf>
    <xf numFmtId="1" fontId="83" fillId="12" borderId="0" xfId="0" applyNumberFormat="1" applyFont="1" applyFill="1" applyBorder="1" applyAlignment="1" applyProtection="1">
      <alignment horizontal="center" vertical="center"/>
      <protection locked="0"/>
    </xf>
    <xf numFmtId="0" fontId="83" fillId="16" borderId="0" xfId="0" applyFont="1" applyFill="1" applyBorder="1" applyAlignment="1">
      <alignment vertical="center"/>
    </xf>
    <xf numFmtId="165" fontId="84" fillId="19" borderId="0" xfId="0" applyNumberFormat="1" applyFont="1" applyFill="1" applyBorder="1" applyAlignment="1" applyProtection="1">
      <alignment horizontal="center" vertical="center" wrapText="1"/>
      <protection locked="0"/>
    </xf>
    <xf numFmtId="165" fontId="29" fillId="0" borderId="1" xfId="0" applyNumberFormat="1" applyFont="1" applyFill="1" applyBorder="1" applyAlignment="1" applyProtection="1">
      <alignment horizontal="left" vertical="center" wrapText="1"/>
      <protection locked="0"/>
    </xf>
    <xf numFmtId="165" fontId="83" fillId="0" borderId="1" xfId="0" applyNumberFormat="1" applyFont="1" applyFill="1" applyBorder="1" applyAlignment="1" applyProtection="1">
      <alignment horizontal="left" vertical="center" wrapText="1"/>
      <protection locked="0"/>
    </xf>
    <xf numFmtId="165" fontId="83" fillId="0" borderId="0" xfId="0" applyNumberFormat="1" applyFont="1" applyFill="1" applyBorder="1" applyAlignment="1" applyProtection="1">
      <alignment horizontal="center" vertical="center" wrapText="1"/>
      <protection locked="0"/>
    </xf>
    <xf numFmtId="165" fontId="84" fillId="0" borderId="0" xfId="0" applyNumberFormat="1" applyFont="1" applyFill="1" applyBorder="1" applyAlignment="1" applyProtection="1">
      <alignment horizontal="center" vertical="center" wrapText="1"/>
      <protection locked="0"/>
    </xf>
    <xf numFmtId="0" fontId="83" fillId="0" borderId="0" xfId="0" applyFont="1" applyFill="1" applyBorder="1" applyAlignment="1" applyProtection="1">
      <alignment vertical="center" wrapText="1"/>
      <protection locked="0"/>
    </xf>
    <xf numFmtId="1" fontId="83" fillId="0" borderId="1" xfId="0" applyNumberFormat="1" applyFont="1" applyFill="1" applyBorder="1" applyAlignment="1" applyProtection="1">
      <alignment horizontal="left" vertical="center" wrapText="1"/>
      <protection locked="0"/>
    </xf>
    <xf numFmtId="9" fontId="83" fillId="0" borderId="1" xfId="0" applyNumberFormat="1" applyFont="1" applyFill="1" applyBorder="1" applyAlignment="1" applyProtection="1">
      <alignment horizontal="left" vertical="center" wrapText="1"/>
    </xf>
    <xf numFmtId="165" fontId="86" fillId="0" borderId="0" xfId="0" applyNumberFormat="1" applyFont="1" applyFill="1" applyBorder="1" applyAlignment="1" applyProtection="1">
      <alignment horizontal="center" vertical="center" wrapText="1"/>
      <protection locked="0"/>
    </xf>
    <xf numFmtId="165" fontId="83" fillId="0" borderId="1" xfId="0" applyNumberFormat="1" applyFont="1" applyFill="1" applyBorder="1" applyAlignment="1" applyProtection="1">
      <alignment vertical="center" wrapText="1"/>
    </xf>
    <xf numFmtId="165" fontId="83" fillId="12" borderId="0" xfId="0" applyNumberFormat="1" applyFont="1" applyFill="1" applyBorder="1" applyAlignment="1" applyProtection="1">
      <alignment horizontal="center" vertical="center" wrapText="1"/>
      <protection locked="0"/>
    </xf>
    <xf numFmtId="1" fontId="83" fillId="0" borderId="1"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vertical="center"/>
      <protection locked="0"/>
    </xf>
    <xf numFmtId="1" fontId="83" fillId="0" borderId="1" xfId="0" applyNumberFormat="1" applyFont="1" applyFill="1" applyBorder="1" applyAlignment="1" applyProtection="1">
      <alignment horizontal="left" vertical="center" wrapText="1"/>
    </xf>
    <xf numFmtId="49" fontId="83" fillId="12" borderId="1" xfId="0" applyNumberFormat="1" applyFont="1" applyFill="1" applyBorder="1" applyAlignment="1" applyProtection="1">
      <alignment horizontal="left" vertical="center" wrapText="1"/>
      <protection locked="0"/>
    </xf>
    <xf numFmtId="0" fontId="83" fillId="0" borderId="0" xfId="0" applyFont="1" applyFill="1" applyBorder="1" applyAlignment="1">
      <alignment vertical="center"/>
    </xf>
    <xf numFmtId="1" fontId="83" fillId="0" borderId="1" xfId="0" applyNumberFormat="1" applyFont="1" applyFill="1" applyBorder="1" applyAlignment="1" applyProtection="1">
      <alignment vertical="center" wrapText="1"/>
    </xf>
    <xf numFmtId="1" fontId="83" fillId="0" borderId="1" xfId="0" applyNumberFormat="1" applyFont="1" applyFill="1" applyBorder="1" applyAlignment="1">
      <alignment vertical="center" wrapText="1"/>
    </xf>
    <xf numFmtId="1" fontId="83" fillId="0" borderId="1" xfId="0" applyNumberFormat="1" applyFont="1" applyFill="1" applyBorder="1" applyAlignment="1" applyProtection="1">
      <alignment vertical="center" wrapText="1"/>
      <protection locked="0"/>
    </xf>
    <xf numFmtId="165" fontId="87" fillId="0" borderId="0" xfId="0" applyNumberFormat="1" applyFont="1" applyFill="1" applyBorder="1" applyAlignment="1" applyProtection="1">
      <alignment horizontal="center" vertical="center" wrapText="1"/>
      <protection locked="0"/>
    </xf>
    <xf numFmtId="1" fontId="84" fillId="0" borderId="0" xfId="0" applyNumberFormat="1" applyFont="1" applyFill="1" applyBorder="1" applyAlignment="1" applyProtection="1">
      <alignment horizontal="center" vertical="center"/>
      <protection locked="0"/>
    </xf>
    <xf numFmtId="165" fontId="83" fillId="17" borderId="0" xfId="0" applyNumberFormat="1" applyFont="1" applyFill="1" applyBorder="1" applyAlignment="1" applyProtection="1">
      <alignment horizontal="center" vertical="center" wrapText="1"/>
      <protection locked="0"/>
    </xf>
    <xf numFmtId="0" fontId="83" fillId="17" borderId="0" xfId="0" applyFont="1" applyFill="1" applyBorder="1" applyAlignment="1" applyProtection="1">
      <alignment vertical="center" wrapText="1"/>
      <protection locked="0"/>
    </xf>
    <xf numFmtId="165" fontId="84" fillId="21" borderId="0" xfId="0" applyNumberFormat="1" applyFont="1" applyFill="1" applyBorder="1" applyAlignment="1" applyProtection="1">
      <alignment horizontal="center" vertical="center" wrapText="1"/>
      <protection locked="0"/>
    </xf>
    <xf numFmtId="165" fontId="88" fillId="0" borderId="0" xfId="0" applyNumberFormat="1" applyFont="1" applyFill="1" applyBorder="1" applyAlignment="1" applyProtection="1">
      <alignment horizontal="center" vertical="center" wrapText="1"/>
      <protection locked="0"/>
    </xf>
    <xf numFmtId="165" fontId="89" fillId="20" borderId="1" xfId="0" applyNumberFormat="1" applyFont="1" applyFill="1" applyBorder="1" applyAlignment="1" applyProtection="1">
      <alignment horizontal="center" vertical="center" wrapText="1"/>
      <protection locked="0"/>
    </xf>
    <xf numFmtId="165" fontId="89" fillId="0" borderId="1" xfId="0" applyNumberFormat="1" applyFont="1" applyFill="1" applyBorder="1" applyAlignment="1" applyProtection="1">
      <alignment horizontal="center" vertical="center" wrapText="1"/>
      <protection locked="0"/>
    </xf>
    <xf numFmtId="165" fontId="29" fillId="0" borderId="1" xfId="0" applyNumberFormat="1" applyFont="1" applyFill="1" applyBorder="1" applyAlignment="1" applyProtection="1">
      <alignment horizontal="center" vertical="center" wrapText="1"/>
      <protection locked="0"/>
    </xf>
    <xf numFmtId="172" fontId="83" fillId="0" borderId="1" xfId="0" applyNumberFormat="1" applyFont="1" applyFill="1" applyBorder="1" applyAlignment="1" applyProtection="1">
      <alignment horizontal="center" vertical="center" wrapText="1"/>
      <protection locked="0"/>
    </xf>
    <xf numFmtId="0" fontId="87" fillId="0" borderId="0" xfId="0" applyFont="1" applyFill="1" applyBorder="1" applyAlignment="1" applyProtection="1">
      <alignment vertical="center" wrapText="1"/>
      <protection locked="0"/>
    </xf>
    <xf numFmtId="170" fontId="83" fillId="0" borderId="1" xfId="3" applyNumberFormat="1" applyFont="1" applyFill="1" applyBorder="1" applyAlignment="1" applyProtection="1">
      <alignment horizontal="center" vertical="center" wrapText="1"/>
    </xf>
    <xf numFmtId="165" fontId="92" fillId="0" borderId="0" xfId="0" applyNumberFormat="1" applyFont="1" applyFill="1" applyBorder="1" applyAlignment="1" applyProtection="1">
      <alignment horizontal="center" vertical="center" wrapText="1"/>
      <protection locked="0"/>
    </xf>
    <xf numFmtId="0" fontId="92" fillId="0" borderId="0" xfId="0" applyFont="1" applyFill="1" applyBorder="1" applyAlignment="1" applyProtection="1">
      <alignment vertical="center" wrapText="1"/>
      <protection locked="0"/>
    </xf>
    <xf numFmtId="165" fontId="92" fillId="11" borderId="0" xfId="0" applyNumberFormat="1" applyFont="1" applyFill="1" applyBorder="1" applyAlignment="1" applyProtection="1">
      <alignment horizontal="center" vertical="center" wrapText="1"/>
      <protection locked="0"/>
    </xf>
    <xf numFmtId="0" fontId="91" fillId="0" borderId="16" xfId="0" applyFont="1" applyBorder="1" applyAlignment="1">
      <alignment horizontal="center" vertical="center" wrapText="1"/>
    </xf>
    <xf numFmtId="165" fontId="87" fillId="19" borderId="0" xfId="0" applyNumberFormat="1" applyFont="1" applyFill="1" applyBorder="1" applyAlignment="1" applyProtection="1">
      <alignment horizontal="center" vertical="center" wrapText="1"/>
      <protection locked="0"/>
    </xf>
    <xf numFmtId="173" fontId="83" fillId="0" borderId="1" xfId="0" applyNumberFormat="1" applyFont="1" applyFill="1" applyBorder="1" applyAlignment="1" applyProtection="1">
      <alignment horizontal="center" vertical="center" wrapText="1"/>
    </xf>
    <xf numFmtId="49" fontId="83" fillId="0" borderId="1" xfId="0" applyNumberFormat="1" applyFont="1" applyFill="1" applyBorder="1" applyAlignment="1" applyProtection="1">
      <alignment horizontal="left" vertical="center" wrapText="1"/>
    </xf>
    <xf numFmtId="49" fontId="83" fillId="0" borderId="1" xfId="0" applyNumberFormat="1" applyFont="1" applyFill="1" applyBorder="1" applyAlignment="1" applyProtection="1">
      <alignment horizontal="left" vertical="center" wrapText="1"/>
      <protection locked="0"/>
    </xf>
    <xf numFmtId="170" fontId="83" fillId="0" borderId="6" xfId="0" applyNumberFormat="1" applyFont="1" applyFill="1" applyBorder="1" applyAlignment="1" applyProtection="1">
      <alignment horizontal="center" vertical="center" wrapText="1"/>
    </xf>
    <xf numFmtId="170" fontId="83" fillId="0" borderId="6" xfId="3" applyNumberFormat="1" applyFont="1" applyFill="1" applyBorder="1" applyAlignment="1" applyProtection="1">
      <alignment horizontal="center" vertical="center" wrapText="1"/>
    </xf>
    <xf numFmtId="173" fontId="83" fillId="0" borderId="6"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left" vertical="center" wrapText="1"/>
      <protection locked="0"/>
    </xf>
    <xf numFmtId="49" fontId="83" fillId="0" borderId="0" xfId="0" applyNumberFormat="1" applyFont="1" applyFill="1" applyBorder="1" applyAlignment="1" applyProtection="1">
      <alignment horizontal="left" vertical="center" wrapText="1"/>
      <protection locked="0"/>
    </xf>
    <xf numFmtId="0" fontId="20" fillId="0" borderId="16" xfId="0" applyFont="1" applyBorder="1" applyAlignment="1">
      <alignment horizontal="center" vertical="center" wrapText="1"/>
    </xf>
    <xf numFmtId="165" fontId="84" fillId="22" borderId="0" xfId="0" applyNumberFormat="1" applyFont="1" applyFill="1" applyBorder="1" applyAlignment="1" applyProtection="1">
      <alignment horizontal="center" vertical="center" wrapText="1"/>
      <protection locked="0"/>
    </xf>
    <xf numFmtId="165" fontId="89" fillId="0" borderId="0" xfId="0" applyNumberFormat="1" applyFont="1" applyFill="1" applyBorder="1" applyAlignment="1" applyProtection="1">
      <alignment horizontal="center" vertical="center" wrapText="1"/>
      <protection locked="0"/>
    </xf>
    <xf numFmtId="165" fontId="83" fillId="0" borderId="1" xfId="0" applyNumberFormat="1" applyFont="1" applyFill="1" applyBorder="1" applyAlignment="1" applyProtection="1">
      <alignment horizontal="center" vertical="center" wrapText="1"/>
      <protection locked="0"/>
    </xf>
    <xf numFmtId="170" fontId="83" fillId="0" borderId="1" xfId="0" applyNumberFormat="1" applyFont="1" applyFill="1" applyBorder="1" applyAlignment="1" applyProtection="1">
      <alignment horizontal="center" vertical="center" wrapText="1"/>
    </xf>
    <xf numFmtId="0" fontId="20" fillId="0" borderId="0" xfId="0" applyFont="1" applyBorder="1" applyAlignment="1">
      <alignment horizontal="center" vertical="center" wrapText="1"/>
    </xf>
    <xf numFmtId="1" fontId="83" fillId="0" borderId="0" xfId="0" applyNumberFormat="1" applyFont="1" applyFill="1" applyBorder="1" applyAlignment="1" applyProtection="1">
      <alignment horizontal="center" vertical="center" wrapText="1"/>
      <protection locked="0"/>
    </xf>
    <xf numFmtId="165" fontId="83" fillId="0" borderId="0" xfId="0" applyNumberFormat="1" applyFont="1" applyFill="1" applyBorder="1" applyAlignment="1" applyProtection="1">
      <alignment horizontal="left" vertical="center" wrapText="1"/>
      <protection locked="0"/>
    </xf>
    <xf numFmtId="165" fontId="29" fillId="0" borderId="0" xfId="0" applyNumberFormat="1" applyFont="1" applyFill="1" applyBorder="1" applyAlignment="1" applyProtection="1">
      <alignment horizontal="center" vertical="center" wrapText="1"/>
      <protection locked="0"/>
    </xf>
    <xf numFmtId="49" fontId="21" fillId="0" borderId="0" xfId="0" applyNumberFormat="1" applyFont="1" applyFill="1" applyBorder="1" applyAlignment="1" applyProtection="1">
      <alignment horizontal="left" vertical="center" wrapText="1"/>
      <protection locked="0"/>
    </xf>
    <xf numFmtId="165" fontId="83" fillId="12" borderId="0" xfId="0" applyNumberFormat="1" applyFont="1" applyFill="1" applyBorder="1" applyAlignment="1" applyProtection="1">
      <alignment horizontal="left" vertical="center" wrapText="1"/>
      <protection locked="0"/>
    </xf>
    <xf numFmtId="1" fontId="83" fillId="0" borderId="1" xfId="0" applyNumberFormat="1" applyFont="1" applyFill="1" applyBorder="1" applyAlignment="1" applyProtection="1">
      <alignment horizontal="center" vertical="center" wrapText="1"/>
    </xf>
    <xf numFmtId="165" fontId="83" fillId="0" borderId="0" xfId="0" applyNumberFormat="1" applyFont="1" applyFill="1" applyBorder="1" applyAlignment="1" applyProtection="1">
      <alignment horizontal="center" vertical="center" wrapText="1"/>
      <protection locked="0"/>
    </xf>
    <xf numFmtId="1" fontId="83" fillId="0" borderId="1" xfId="0" applyNumberFormat="1" applyFont="1" applyFill="1" applyBorder="1" applyAlignment="1">
      <alignment horizontal="left" vertical="center" wrapText="1"/>
    </xf>
    <xf numFmtId="49" fontId="83" fillId="0" borderId="1" xfId="2" applyNumberFormat="1" applyFont="1" applyFill="1" applyBorder="1" applyAlignment="1" applyProtection="1">
      <alignment horizontal="center" vertical="center" wrapText="1"/>
      <protection locked="0"/>
    </xf>
    <xf numFmtId="0" fontId="83" fillId="0" borderId="0" xfId="0" applyFont="1" applyFill="1" applyBorder="1" applyAlignment="1">
      <alignment vertical="center"/>
    </xf>
    <xf numFmtId="1" fontId="83" fillId="0" borderId="1" xfId="2" applyNumberFormat="1" applyFont="1" applyFill="1" applyBorder="1" applyAlignment="1" applyProtection="1">
      <alignment horizontal="center" vertical="center" wrapText="1"/>
      <protection locked="0"/>
    </xf>
    <xf numFmtId="49" fontId="83" fillId="0" borderId="1" xfId="0" applyNumberFormat="1" applyFont="1" applyFill="1" applyBorder="1" applyAlignment="1" applyProtection="1">
      <alignment horizontal="center" vertical="center" wrapText="1"/>
    </xf>
    <xf numFmtId="172" fontId="83" fillId="0" borderId="1" xfId="0" applyNumberFormat="1" applyFont="1" applyFill="1" applyBorder="1" applyAlignment="1" applyProtection="1">
      <alignment horizontal="center" vertical="center" wrapText="1"/>
    </xf>
    <xf numFmtId="170" fontId="83" fillId="0" borderId="1" xfId="0" applyNumberFormat="1" applyFont="1" applyFill="1" applyBorder="1" applyAlignment="1" applyProtection="1">
      <alignment horizontal="center" vertical="center" wrapText="1"/>
      <protection locked="0"/>
    </xf>
    <xf numFmtId="49" fontId="83" fillId="0" borderId="1" xfId="2" applyNumberFormat="1" applyFont="1" applyFill="1" applyBorder="1" applyAlignment="1" applyProtection="1">
      <alignment horizontal="left" vertical="center" wrapText="1"/>
      <protection locked="0"/>
    </xf>
    <xf numFmtId="0" fontId="20" fillId="0" borderId="0" xfId="0" applyFont="1" applyBorder="1" applyAlignment="1">
      <alignment horizontal="center" vertical="center" wrapText="1"/>
    </xf>
    <xf numFmtId="1" fontId="83" fillId="12" borderId="0" xfId="0" applyNumberFormat="1" applyFont="1" applyFill="1" applyBorder="1" applyAlignment="1" applyProtection="1">
      <alignment horizontal="right" vertical="center" wrapText="1"/>
      <protection locked="0"/>
    </xf>
    <xf numFmtId="165" fontId="83" fillId="12" borderId="0" xfId="0" applyNumberFormat="1" applyFont="1" applyFill="1" applyBorder="1" applyAlignment="1" applyProtection="1">
      <alignment horizontal="left" vertical="center" wrapText="1"/>
      <protection locked="0"/>
    </xf>
    <xf numFmtId="165" fontId="83" fillId="0" borderId="0" xfId="0" applyNumberFormat="1" applyFont="1" applyFill="1" applyBorder="1" applyAlignment="1" applyProtection="1">
      <alignment horizontal="left" vertical="center" wrapText="1"/>
      <protection locked="0"/>
    </xf>
    <xf numFmtId="165" fontId="83" fillId="0" borderId="0" xfId="0" applyNumberFormat="1" applyFont="1" applyFill="1" applyBorder="1" applyAlignment="1" applyProtection="1">
      <alignment vertical="center" wrapText="1"/>
      <protection locked="0"/>
    </xf>
    <xf numFmtId="0" fontId="20" fillId="0" borderId="16"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165" fontId="85" fillId="0" borderId="0" xfId="0" applyNumberFormat="1" applyFont="1" applyFill="1" applyBorder="1" applyAlignment="1" applyProtection="1">
      <alignment horizontal="center" vertical="center" wrapText="1"/>
      <protection locked="0"/>
    </xf>
    <xf numFmtId="165" fontId="83" fillId="12" borderId="0" xfId="0" applyNumberFormat="1" applyFont="1" applyFill="1" applyBorder="1" applyAlignment="1" applyProtection="1">
      <alignment vertical="center" wrapText="1"/>
      <protection locked="0"/>
    </xf>
    <xf numFmtId="1" fontId="89" fillId="0" borderId="0" xfId="0" applyNumberFormat="1" applyFont="1" applyFill="1" applyBorder="1" applyAlignment="1" applyProtection="1">
      <alignment horizontal="center" vertical="center"/>
      <protection locked="0"/>
    </xf>
    <xf numFmtId="1" fontId="83" fillId="12" borderId="0" xfId="0" applyNumberFormat="1" applyFont="1" applyFill="1" applyBorder="1" applyAlignment="1" applyProtection="1">
      <alignment vertical="center" wrapText="1"/>
      <protection locked="0"/>
    </xf>
    <xf numFmtId="1" fontId="83" fillId="0" borderId="0" xfId="0" applyNumberFormat="1" applyFont="1" applyFill="1" applyBorder="1" applyAlignment="1" applyProtection="1">
      <alignment vertical="center" wrapText="1"/>
      <protection locked="0"/>
    </xf>
    <xf numFmtId="1" fontId="83" fillId="0" borderId="0" xfId="0" applyNumberFormat="1" applyFont="1" applyFill="1" applyBorder="1" applyAlignment="1" applyProtection="1">
      <alignment horizontal="right" vertical="center" wrapText="1"/>
      <protection locked="0"/>
    </xf>
    <xf numFmtId="1" fontId="83" fillId="0" borderId="0" xfId="0" applyNumberFormat="1" applyFont="1" applyFill="1" applyBorder="1" applyAlignment="1" applyProtection="1">
      <alignment horizontal="center" vertical="center"/>
      <protection locked="0"/>
    </xf>
    <xf numFmtId="1" fontId="84" fillId="0" borderId="0" xfId="0" applyNumberFormat="1" applyFont="1" applyFill="1" applyBorder="1" applyAlignment="1" applyProtection="1">
      <alignment horizontal="right" vertical="center"/>
      <protection locked="0"/>
    </xf>
    <xf numFmtId="49" fontId="84" fillId="0" borderId="0" xfId="0" applyNumberFormat="1" applyFont="1" applyFill="1" applyBorder="1" applyAlignment="1" applyProtection="1">
      <alignment horizontal="left" vertical="center"/>
      <protection locked="0"/>
    </xf>
    <xf numFmtId="1" fontId="83" fillId="0" borderId="1" xfId="0" applyNumberFormat="1" applyFont="1" applyFill="1" applyBorder="1" applyAlignment="1">
      <alignment horizontal="center" vertical="center"/>
    </xf>
    <xf numFmtId="49" fontId="83" fillId="0" borderId="1" xfId="3" applyNumberFormat="1" applyFont="1" applyFill="1" applyBorder="1" applyAlignment="1">
      <alignment horizontal="left" vertical="center" wrapText="1"/>
    </xf>
    <xf numFmtId="1" fontId="83" fillId="0" borderId="1" xfId="3" applyNumberFormat="1" applyFont="1" applyFill="1" applyBorder="1" applyAlignment="1">
      <alignment horizontal="center" vertical="center" wrapText="1"/>
    </xf>
    <xf numFmtId="0" fontId="86" fillId="0" borderId="0" xfId="0" applyFont="1" applyFill="1" applyBorder="1" applyAlignment="1">
      <alignment vertical="center"/>
    </xf>
    <xf numFmtId="49" fontId="83" fillId="0" borderId="1" xfId="2" applyNumberFormat="1" applyFont="1" applyFill="1" applyBorder="1" applyAlignment="1">
      <alignment horizontal="center" vertical="center" wrapText="1"/>
    </xf>
    <xf numFmtId="2" fontId="83" fillId="0" borderId="1" xfId="2" applyNumberFormat="1" applyFont="1" applyFill="1" applyBorder="1" applyAlignment="1">
      <alignment horizontal="center" vertical="center" wrapText="1"/>
    </xf>
    <xf numFmtId="172" fontId="83" fillId="0" borderId="1" xfId="2" applyNumberFormat="1" applyFont="1" applyFill="1" applyBorder="1" applyAlignment="1">
      <alignment horizontal="center" vertical="center" wrapText="1"/>
    </xf>
    <xf numFmtId="0" fontId="83" fillId="0" borderId="1" xfId="2" applyNumberFormat="1" applyFont="1" applyFill="1" applyBorder="1" applyAlignment="1">
      <alignment horizontal="center" vertical="center" wrapText="1"/>
    </xf>
    <xf numFmtId="0" fontId="83" fillId="0" borderId="1" xfId="2" applyFont="1" applyFill="1" applyBorder="1" applyAlignment="1">
      <alignment horizontal="center" vertical="center" wrapText="1"/>
    </xf>
    <xf numFmtId="164" fontId="83" fillId="0" borderId="1" xfId="3" applyFont="1" applyFill="1" applyBorder="1" applyAlignment="1" applyProtection="1">
      <alignment horizontal="center" vertical="center" wrapText="1"/>
      <protection locked="0"/>
    </xf>
    <xf numFmtId="49" fontId="83" fillId="0" borderId="1" xfId="3" applyNumberFormat="1" applyFont="1" applyFill="1" applyBorder="1" applyAlignment="1" applyProtection="1">
      <alignment horizontal="left" vertical="center" wrapText="1"/>
      <protection locked="0"/>
    </xf>
    <xf numFmtId="0" fontId="83" fillId="0" borderId="1" xfId="0" applyFont="1" applyFill="1" applyBorder="1" applyAlignment="1">
      <alignment horizontal="center" vertical="center"/>
    </xf>
    <xf numFmtId="49" fontId="83" fillId="0" borderId="1" xfId="0" applyNumberFormat="1" applyFont="1" applyFill="1" applyBorder="1" applyAlignment="1">
      <alignment horizontal="left" vertical="center"/>
    </xf>
    <xf numFmtId="49" fontId="83" fillId="0" borderId="1" xfId="0" applyNumberFormat="1" applyFont="1" applyFill="1" applyBorder="1" applyAlignment="1">
      <alignment horizontal="center" vertical="center"/>
    </xf>
    <xf numFmtId="172" fontId="83" fillId="0" borderId="1" xfId="0" applyNumberFormat="1" applyFont="1" applyFill="1" applyBorder="1" applyAlignment="1">
      <alignment horizontal="center" vertical="center"/>
    </xf>
    <xf numFmtId="0" fontId="83" fillId="0" borderId="1" xfId="0" applyFont="1" applyFill="1" applyBorder="1" applyAlignment="1">
      <alignment horizontal="center" vertical="center" wrapText="1"/>
    </xf>
    <xf numFmtId="49" fontId="83" fillId="0" borderId="1" xfId="0" applyNumberFormat="1" applyFont="1" applyFill="1" applyBorder="1" applyAlignment="1">
      <alignment horizontal="center" vertical="center" wrapText="1"/>
    </xf>
    <xf numFmtId="49" fontId="86" fillId="0" borderId="1" xfId="0" applyNumberFormat="1" applyFont="1" applyFill="1" applyBorder="1" applyAlignment="1" applyProtection="1">
      <alignment horizontal="center" vertical="center" wrapText="1"/>
    </xf>
    <xf numFmtId="173" fontId="83" fillId="0" borderId="1" xfId="0" applyNumberFormat="1" applyFont="1" applyFill="1" applyBorder="1" applyAlignment="1">
      <alignment horizontal="center" vertical="center"/>
    </xf>
    <xf numFmtId="0" fontId="83" fillId="0" borderId="1" xfId="0" applyNumberFormat="1" applyFont="1" applyFill="1" applyBorder="1" applyAlignment="1" applyProtection="1">
      <alignment horizontal="center" vertical="center" wrapText="1"/>
      <protection locked="0"/>
    </xf>
    <xf numFmtId="1" fontId="84" fillId="0" borderId="0" xfId="0" applyNumberFormat="1" applyFont="1" applyFill="1" applyBorder="1" applyAlignment="1" applyProtection="1">
      <alignment vertical="center"/>
      <protection locked="0"/>
    </xf>
    <xf numFmtId="0" fontId="83" fillId="0" borderId="1" xfId="2" applyFont="1" applyFill="1" applyBorder="1" applyAlignment="1">
      <alignment vertical="center" wrapText="1"/>
    </xf>
    <xf numFmtId="0" fontId="83" fillId="0" borderId="1" xfId="0" applyFont="1" applyFill="1" applyBorder="1" applyAlignment="1">
      <alignment vertical="center"/>
    </xf>
    <xf numFmtId="165" fontId="83" fillId="0" borderId="1" xfId="0" applyNumberFormat="1" applyFont="1" applyFill="1" applyBorder="1" applyAlignment="1" applyProtection="1">
      <alignment vertical="center" wrapText="1"/>
      <protection locked="0"/>
    </xf>
    <xf numFmtId="1" fontId="83" fillId="0" borderId="1" xfId="2" applyNumberFormat="1" applyFont="1" applyFill="1" applyBorder="1" applyAlignment="1" applyProtection="1">
      <alignment horizontal="center" vertical="center" wrapText="1"/>
    </xf>
    <xf numFmtId="49" fontId="83" fillId="0" borderId="1" xfId="2" applyNumberFormat="1" applyFont="1" applyFill="1" applyBorder="1" applyAlignment="1" applyProtection="1">
      <alignment horizontal="center" vertical="center" wrapText="1"/>
    </xf>
    <xf numFmtId="0" fontId="20" fillId="0" borderId="16" xfId="0" applyFont="1" applyBorder="1" applyAlignment="1">
      <alignment vertical="center" wrapText="1"/>
    </xf>
    <xf numFmtId="9" fontId="83" fillId="0" borderId="1" xfId="0" applyNumberFormat="1" applyFont="1" applyFill="1" applyBorder="1" applyAlignment="1" applyProtection="1">
      <alignment vertical="center" wrapText="1"/>
    </xf>
    <xf numFmtId="1" fontId="83" fillId="0" borderId="1" xfId="2" applyNumberFormat="1" applyFont="1" applyFill="1" applyBorder="1" applyAlignment="1" applyProtection="1">
      <alignment horizontal="left" vertical="center" wrapText="1"/>
      <protection locked="0"/>
    </xf>
    <xf numFmtId="1" fontId="84" fillId="12" borderId="0" xfId="0" applyNumberFormat="1" applyFont="1" applyFill="1" applyBorder="1" applyAlignment="1" applyProtection="1">
      <alignment vertical="center"/>
      <protection locked="0"/>
    </xf>
    <xf numFmtId="165" fontId="83" fillId="12" borderId="1" xfId="0" applyNumberFormat="1" applyFont="1" applyFill="1" applyBorder="1" applyAlignment="1" applyProtection="1">
      <alignment vertical="center" wrapText="1"/>
      <protection locked="0"/>
    </xf>
    <xf numFmtId="0" fontId="83" fillId="9" borderId="1" xfId="0" applyFont="1" applyFill="1" applyBorder="1" applyAlignment="1">
      <alignment vertical="center" wrapText="1"/>
    </xf>
    <xf numFmtId="1" fontId="83" fillId="0" borderId="1" xfId="0" applyNumberFormat="1" applyFont="1" applyFill="1" applyBorder="1" applyAlignment="1" applyProtection="1">
      <alignment horizontal="center" vertical="center" textRotation="90" wrapText="1"/>
      <protection locked="0"/>
    </xf>
    <xf numFmtId="49" fontId="83" fillId="0" borderId="1" xfId="0" applyNumberFormat="1" applyFont="1" applyFill="1" applyBorder="1" applyAlignment="1" applyProtection="1">
      <alignment horizontal="center" vertical="center" textRotation="90" wrapText="1"/>
      <protection locked="0"/>
    </xf>
    <xf numFmtId="1" fontId="83" fillId="0" borderId="1" xfId="2" applyNumberFormat="1" applyFont="1" applyFill="1" applyBorder="1" applyAlignment="1">
      <alignment horizontal="center" vertical="center" textRotation="90" wrapText="1"/>
    </xf>
    <xf numFmtId="49" fontId="86" fillId="0" borderId="1" xfId="2" applyNumberFormat="1" applyFont="1" applyFill="1" applyBorder="1" applyAlignment="1" applyProtection="1">
      <alignment horizontal="center" vertical="center" wrapText="1"/>
    </xf>
    <xf numFmtId="171" fontId="83" fillId="0" borderId="1" xfId="0" applyNumberFormat="1" applyFont="1" applyFill="1" applyBorder="1" applyAlignment="1" applyProtection="1">
      <alignment horizontal="center" vertical="center" wrapText="1"/>
    </xf>
    <xf numFmtId="171" fontId="83" fillId="0" borderId="1" xfId="0" applyNumberFormat="1" applyFont="1" applyFill="1" applyBorder="1" applyAlignment="1" applyProtection="1">
      <alignment horizontal="center" vertical="center"/>
    </xf>
    <xf numFmtId="49" fontId="83" fillId="0" borderId="1" xfId="0" applyNumberFormat="1" applyFont="1" applyFill="1" applyBorder="1" applyAlignment="1" applyProtection="1">
      <alignment horizontal="center" vertical="center"/>
    </xf>
    <xf numFmtId="1" fontId="83" fillId="0" borderId="1" xfId="0" applyNumberFormat="1" applyFont="1" applyFill="1" applyBorder="1" applyAlignment="1" applyProtection="1">
      <alignment horizontal="center" vertical="top" wrapText="1"/>
      <protection locked="0"/>
    </xf>
    <xf numFmtId="49" fontId="83" fillId="0" borderId="1" xfId="0" applyNumberFormat="1" applyFont="1" applyFill="1" applyBorder="1" applyAlignment="1" applyProtection="1">
      <alignment horizontal="center" vertical="top" wrapText="1"/>
      <protection locked="0"/>
    </xf>
    <xf numFmtId="1" fontId="20" fillId="12" borderId="0" xfId="2" applyNumberFormat="1" applyFont="1" applyFill="1" applyBorder="1" applyAlignment="1">
      <alignment horizontal="center" vertical="center" wrapText="1"/>
    </xf>
    <xf numFmtId="1" fontId="83" fillId="0" borderId="0" xfId="0" applyNumberFormat="1" applyFont="1" applyFill="1" applyBorder="1" applyAlignment="1" applyProtection="1">
      <alignment horizontal="left" vertical="center" wrapText="1"/>
      <protection locked="0"/>
    </xf>
    <xf numFmtId="0" fontId="20" fillId="0" borderId="0" xfId="0" applyFont="1" applyBorder="1" applyAlignment="1">
      <alignment horizontal="center" vertical="center" wrapText="1"/>
    </xf>
    <xf numFmtId="165" fontId="83" fillId="0" borderId="0" xfId="0" applyNumberFormat="1" applyFont="1" applyFill="1" applyBorder="1" applyAlignment="1" applyProtection="1">
      <alignment horizontal="left" vertical="center" wrapText="1"/>
      <protection locked="0"/>
    </xf>
    <xf numFmtId="1" fontId="84" fillId="0" borderId="0" xfId="2" applyNumberFormat="1"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0" xfId="0" applyFont="1" applyBorder="1" applyAlignment="1">
      <alignment horizontal="center" vertical="center" wrapText="1"/>
    </xf>
    <xf numFmtId="1" fontId="28" fillId="0" borderId="0" xfId="0" applyNumberFormat="1" applyFont="1" applyFill="1" applyBorder="1" applyAlignment="1" applyProtection="1">
      <alignment horizontal="center" vertical="center" wrapText="1"/>
      <protection locked="0"/>
    </xf>
    <xf numFmtId="0" fontId="64" fillId="0" borderId="0" xfId="0" applyFont="1"/>
    <xf numFmtId="1" fontId="28" fillId="0" borderId="0" xfId="0" applyNumberFormat="1" applyFont="1" applyFill="1" applyBorder="1" applyAlignment="1" applyProtection="1">
      <alignment horizontal="center" vertical="center"/>
      <protection locked="0"/>
    </xf>
    <xf numFmtId="1" fontId="28" fillId="0" borderId="11" xfId="0" applyNumberFormat="1" applyFont="1" applyFill="1" applyBorder="1" applyAlignment="1" applyProtection="1">
      <alignment horizontal="right" vertical="center"/>
      <protection locked="0"/>
    </xf>
    <xf numFmtId="165" fontId="65" fillId="0" borderId="0" xfId="0" applyNumberFormat="1" applyFont="1" applyFill="1" applyBorder="1" applyAlignment="1" applyProtection="1">
      <alignment vertical="center" wrapText="1"/>
      <protection locked="0"/>
    </xf>
    <xf numFmtId="1" fontId="28" fillId="0" borderId="0" xfId="0" applyNumberFormat="1" applyFont="1" applyFill="1" applyBorder="1" applyAlignment="1" applyProtection="1">
      <alignment horizontal="right" vertical="center"/>
      <protection locked="0"/>
    </xf>
    <xf numFmtId="1" fontId="83" fillId="9" borderId="1" xfId="0" applyNumberFormat="1" applyFont="1" applyFill="1" applyBorder="1" applyAlignment="1">
      <alignment horizontal="left" vertical="center" wrapText="1"/>
    </xf>
    <xf numFmtId="49" fontId="83" fillId="9" borderId="1" xfId="2" applyNumberFormat="1" applyFont="1" applyFill="1" applyBorder="1" applyAlignment="1" applyProtection="1">
      <alignment horizontal="center" vertical="center" wrapText="1"/>
    </xf>
    <xf numFmtId="49" fontId="83" fillId="9" borderId="1" xfId="0" applyNumberFormat="1" applyFont="1" applyFill="1" applyBorder="1" applyAlignment="1" applyProtection="1">
      <alignment horizontal="center" vertical="center" wrapText="1"/>
    </xf>
    <xf numFmtId="1" fontId="83" fillId="9" borderId="1" xfId="2" applyNumberFormat="1" applyFont="1" applyFill="1" applyBorder="1" applyAlignment="1" applyProtection="1">
      <alignment horizontal="center" vertical="center" wrapText="1"/>
    </xf>
    <xf numFmtId="170" fontId="83" fillId="9" borderId="1" xfId="0" applyNumberFormat="1" applyFont="1" applyFill="1" applyBorder="1" applyAlignment="1" applyProtection="1">
      <alignment horizontal="center" vertical="center" wrapText="1"/>
      <protection locked="0"/>
    </xf>
    <xf numFmtId="170" fontId="83" fillId="9" borderId="1" xfId="0" applyNumberFormat="1" applyFont="1" applyFill="1" applyBorder="1" applyAlignment="1" applyProtection="1">
      <alignment horizontal="center" vertical="center" wrapText="1"/>
    </xf>
    <xf numFmtId="1" fontId="83" fillId="9" borderId="1" xfId="0" applyNumberFormat="1" applyFont="1" applyFill="1" applyBorder="1" applyAlignment="1" applyProtection="1">
      <alignment vertical="center" wrapText="1"/>
    </xf>
    <xf numFmtId="1" fontId="83" fillId="9" borderId="1" xfId="0" applyNumberFormat="1" applyFont="1" applyFill="1" applyBorder="1" applyAlignment="1" applyProtection="1">
      <alignment horizontal="left" vertical="center" wrapText="1"/>
      <protection locked="0"/>
    </xf>
  </cellXfs>
  <cellStyles count="1445">
    <cellStyle name="20% - Акцент1 2" xfId="55"/>
    <cellStyle name="20% - Акцент2 2" xfId="56"/>
    <cellStyle name="20% - Акцент3 2" xfId="57"/>
    <cellStyle name="20% - Акцент4 2" xfId="58"/>
    <cellStyle name="20% - Акцент5 2" xfId="59"/>
    <cellStyle name="20% - Акцент6 2" xfId="60"/>
    <cellStyle name="40% - Акцент1 2" xfId="61"/>
    <cellStyle name="40% - Акцент2 2" xfId="62"/>
    <cellStyle name="40% - Акцент3 2" xfId="63"/>
    <cellStyle name="40% - Акцент4 2" xfId="64"/>
    <cellStyle name="40% - Акцент5 2" xfId="65"/>
    <cellStyle name="40% - Акцент6 2" xfId="66"/>
    <cellStyle name="60% - Акцент1 2" xfId="67"/>
    <cellStyle name="60% - Акцент2 2" xfId="68"/>
    <cellStyle name="60% - Акцент3 2" xfId="69"/>
    <cellStyle name="60% - Акцент4 2" xfId="70"/>
    <cellStyle name="60% - Акцент5 2" xfId="71"/>
    <cellStyle name="60% - Акцент6 2" xfId="72"/>
    <cellStyle name="Акцент1 2" xfId="73"/>
    <cellStyle name="Акцент2 2" xfId="74"/>
    <cellStyle name="Акцент3 2" xfId="75"/>
    <cellStyle name="Акцент4 2" xfId="76"/>
    <cellStyle name="Акцент5 2" xfId="77"/>
    <cellStyle name="Акцент6 2" xfId="78"/>
    <cellStyle name="Ввод  2" xfId="79"/>
    <cellStyle name="Вывод 2" xfId="80"/>
    <cellStyle name="Вычисление 2" xfId="81"/>
    <cellStyle name="Заголовок 1 2" xfId="82"/>
    <cellStyle name="Заголовок 2 2" xfId="83"/>
    <cellStyle name="Заголовок 3 2" xfId="84"/>
    <cellStyle name="Заголовок 4 2" xfId="85"/>
    <cellStyle name="Итог 2" xfId="86"/>
    <cellStyle name="Контрольная ячейка 2" xfId="87"/>
    <cellStyle name="Название 2" xfId="88"/>
    <cellStyle name="Нейтральный 2" xfId="89"/>
    <cellStyle name="Обычный" xfId="0" builtinId="0"/>
    <cellStyle name="Обычный 10" xfId="14"/>
    <cellStyle name="Обычный 10 2" xfId="421"/>
    <cellStyle name="Обычный 11" xfId="16"/>
    <cellStyle name="Обычный 12" xfId="38"/>
    <cellStyle name="Обычный 12 2" xfId="90"/>
    <cellStyle name="Обычный 13" xfId="15"/>
    <cellStyle name="Обычный 14" xfId="17"/>
    <cellStyle name="Обычный 15" xfId="19"/>
    <cellStyle name="Обычный 16" xfId="20"/>
    <cellStyle name="Обычный 17" xfId="22"/>
    <cellStyle name="Обычный 18" xfId="21"/>
    <cellStyle name="Обычный 19" xfId="18"/>
    <cellStyle name="Обычный 2" xfId="4"/>
    <cellStyle name="Обычный 2 2" xfId="27"/>
    <cellStyle name="Обычный 2 2 2" xfId="92"/>
    <cellStyle name="Обычный 2 3" xfId="91"/>
    <cellStyle name="Обычный 2 4" xfId="420"/>
    <cellStyle name="Обычный 2 5" xfId="1419"/>
    <cellStyle name="Обычный 20" xfId="39"/>
    <cellStyle name="Обычный 20 2" xfId="93"/>
    <cellStyle name="Обычный 21" xfId="52"/>
    <cellStyle name="Обычный 21 10" xfId="446"/>
    <cellStyle name="Обычный 21 10 2" xfId="1110"/>
    <cellStyle name="Обычный 21 11" xfId="778"/>
    <cellStyle name="Обычный 21 12" xfId="1444"/>
    <cellStyle name="Обычный 21 2" xfId="54"/>
    <cellStyle name="Обычный 21 2 2" xfId="197"/>
    <cellStyle name="Обычный 21 2 2 2" xfId="363"/>
    <cellStyle name="Обычный 21 2 2 2 2" xfId="697"/>
    <cellStyle name="Обычный 21 2 2 2 2 2" xfId="1361"/>
    <cellStyle name="Обычный 21 2 2 2 3" xfId="1029"/>
    <cellStyle name="Обычный 21 2 2 3" xfId="531"/>
    <cellStyle name="Обычный 21 2 2 3 2" xfId="1195"/>
    <cellStyle name="Обычный 21 2 2 4" xfId="863"/>
    <cellStyle name="Обычный 21 2 3" xfId="280"/>
    <cellStyle name="Обычный 21 2 3 2" xfId="614"/>
    <cellStyle name="Обычный 21 2 3 2 2" xfId="1278"/>
    <cellStyle name="Обычный 21 2 3 3" xfId="946"/>
    <cellStyle name="Обычный 21 2 4" xfId="448"/>
    <cellStyle name="Обычный 21 2 4 2" xfId="1112"/>
    <cellStyle name="Обычный 21 2 5" xfId="780"/>
    <cellStyle name="Обычный 21 3" xfId="116"/>
    <cellStyle name="Обычный 21 3 2" xfId="199"/>
    <cellStyle name="Обычный 21 3 2 2" xfId="365"/>
    <cellStyle name="Обычный 21 3 2 2 2" xfId="699"/>
    <cellStyle name="Обычный 21 3 2 2 2 2" xfId="1363"/>
    <cellStyle name="Обычный 21 3 2 2 3" xfId="1031"/>
    <cellStyle name="Обычный 21 3 2 3" xfId="533"/>
    <cellStyle name="Обычный 21 3 2 3 2" xfId="1197"/>
    <cellStyle name="Обычный 21 3 2 4" xfId="865"/>
    <cellStyle name="Обычный 21 3 3" xfId="282"/>
    <cellStyle name="Обычный 21 3 3 2" xfId="616"/>
    <cellStyle name="Обычный 21 3 3 2 2" xfId="1280"/>
    <cellStyle name="Обычный 21 3 3 3" xfId="948"/>
    <cellStyle name="Обычный 21 3 4" xfId="450"/>
    <cellStyle name="Обычный 21 3 4 2" xfId="1114"/>
    <cellStyle name="Обычный 21 3 5" xfId="782"/>
    <cellStyle name="Обычный 21 4" xfId="118"/>
    <cellStyle name="Обычный 21 4 2" xfId="201"/>
    <cellStyle name="Обычный 21 4 2 2" xfId="367"/>
    <cellStyle name="Обычный 21 4 2 2 2" xfId="701"/>
    <cellStyle name="Обычный 21 4 2 2 2 2" xfId="1365"/>
    <cellStyle name="Обычный 21 4 2 2 3" xfId="1033"/>
    <cellStyle name="Обычный 21 4 2 3" xfId="535"/>
    <cellStyle name="Обычный 21 4 2 3 2" xfId="1199"/>
    <cellStyle name="Обычный 21 4 2 4" xfId="867"/>
    <cellStyle name="Обычный 21 4 3" xfId="284"/>
    <cellStyle name="Обычный 21 4 3 2" xfId="618"/>
    <cellStyle name="Обычный 21 4 3 2 2" xfId="1282"/>
    <cellStyle name="Обычный 21 4 3 3" xfId="950"/>
    <cellStyle name="Обычный 21 4 4" xfId="452"/>
    <cellStyle name="Обычный 21 4 4 2" xfId="1116"/>
    <cellStyle name="Обычный 21 4 5" xfId="784"/>
    <cellStyle name="Обычный 21 5" xfId="120"/>
    <cellStyle name="Обычный 21 5 2" xfId="203"/>
    <cellStyle name="Обычный 21 5 2 2" xfId="369"/>
    <cellStyle name="Обычный 21 5 2 2 2" xfId="703"/>
    <cellStyle name="Обычный 21 5 2 2 2 2" xfId="1367"/>
    <cellStyle name="Обычный 21 5 2 2 3" xfId="1035"/>
    <cellStyle name="Обычный 21 5 2 3" xfId="537"/>
    <cellStyle name="Обычный 21 5 2 3 2" xfId="1201"/>
    <cellStyle name="Обычный 21 5 2 4" xfId="869"/>
    <cellStyle name="Обычный 21 5 3" xfId="286"/>
    <cellStyle name="Обычный 21 5 3 2" xfId="620"/>
    <cellStyle name="Обычный 21 5 3 2 2" xfId="1284"/>
    <cellStyle name="Обычный 21 5 3 3" xfId="952"/>
    <cellStyle name="Обычный 21 5 4" xfId="454"/>
    <cellStyle name="Обычный 21 5 4 2" xfId="1118"/>
    <cellStyle name="Обычный 21 5 5" xfId="786"/>
    <cellStyle name="Обычный 21 6" xfId="145"/>
    <cellStyle name="Обычный 21 6 2" xfId="228"/>
    <cellStyle name="Обычный 21 6 2 2" xfId="394"/>
    <cellStyle name="Обычный 21 6 2 2 2" xfId="728"/>
    <cellStyle name="Обычный 21 6 2 2 2 2" xfId="1392"/>
    <cellStyle name="Обычный 21 6 2 2 3" xfId="1060"/>
    <cellStyle name="Обычный 21 6 2 3" xfId="562"/>
    <cellStyle name="Обычный 21 6 2 3 2" xfId="1226"/>
    <cellStyle name="Обычный 21 6 2 4" xfId="894"/>
    <cellStyle name="Обычный 21 6 3" xfId="311"/>
    <cellStyle name="Обычный 21 6 3 2" xfId="645"/>
    <cellStyle name="Обычный 21 6 3 2 2" xfId="1309"/>
    <cellStyle name="Обычный 21 6 3 3" xfId="977"/>
    <cellStyle name="Обычный 21 6 4" xfId="479"/>
    <cellStyle name="Обычный 21 6 4 2" xfId="1143"/>
    <cellStyle name="Обычный 21 6 5" xfId="811"/>
    <cellStyle name="Обычный 21 7" xfId="170"/>
    <cellStyle name="Обычный 21 7 2" xfId="253"/>
    <cellStyle name="Обычный 21 7 2 2" xfId="419"/>
    <cellStyle name="Обычный 21 7 2 2 2" xfId="753"/>
    <cellStyle name="Обычный 21 7 2 2 2 2" xfId="1417"/>
    <cellStyle name="Обычный 21 7 2 2 3" xfId="1085"/>
    <cellStyle name="Обычный 21 7 2 3" xfId="587"/>
    <cellStyle name="Обычный 21 7 2 3 2" xfId="1251"/>
    <cellStyle name="Обычный 21 7 2 4" xfId="919"/>
    <cellStyle name="Обычный 21 7 3" xfId="336"/>
    <cellStyle name="Обычный 21 7 3 2" xfId="670"/>
    <cellStyle name="Обычный 21 7 3 2 2" xfId="1334"/>
    <cellStyle name="Обычный 21 7 3 3" xfId="1002"/>
    <cellStyle name="Обычный 21 7 4" xfId="504"/>
    <cellStyle name="Обычный 21 7 4 2" xfId="1168"/>
    <cellStyle name="Обычный 21 7 5" xfId="836"/>
    <cellStyle name="Обычный 21 8" xfId="195"/>
    <cellStyle name="Обычный 21 8 2" xfId="361"/>
    <cellStyle name="Обычный 21 8 2 2" xfId="695"/>
    <cellStyle name="Обычный 21 8 2 2 2" xfId="1359"/>
    <cellStyle name="Обычный 21 8 2 3" xfId="1027"/>
    <cellStyle name="Обычный 21 8 3" xfId="529"/>
    <cellStyle name="Обычный 21 8 3 2" xfId="1193"/>
    <cellStyle name="Обычный 21 8 4" xfId="861"/>
    <cellStyle name="Обычный 21 9" xfId="278"/>
    <cellStyle name="Обычный 21 9 2" xfId="612"/>
    <cellStyle name="Обычный 21 9 2 2" xfId="1276"/>
    <cellStyle name="Обычный 21 9 3" xfId="944"/>
    <cellStyle name="Обычный 22" xfId="112"/>
    <cellStyle name="Обычный 23" xfId="113"/>
    <cellStyle name="Обычный 24" xfId="1418"/>
    <cellStyle name="Обычный 3" xfId="23"/>
    <cellStyle name="Обычный 3 2" xfId="26"/>
    <cellStyle name="Обычный 3 2 10" xfId="423"/>
    <cellStyle name="Обычный 3 2 10 2" xfId="1087"/>
    <cellStyle name="Обычный 3 2 11" xfId="755"/>
    <cellStyle name="Обычный 3 2 12" xfId="1421"/>
    <cellStyle name="Обычный 3 2 2" xfId="30"/>
    <cellStyle name="Обычный 3 2 2 10" xfId="1424"/>
    <cellStyle name="Обычный 3 2 2 2" xfId="36"/>
    <cellStyle name="Обычный 3 2 2 2 2" xfId="50"/>
    <cellStyle name="Обычный 3 2 2 2 2 2" xfId="143"/>
    <cellStyle name="Обычный 3 2 2 2 2 2 2" xfId="226"/>
    <cellStyle name="Обычный 3 2 2 2 2 2 2 2" xfId="392"/>
    <cellStyle name="Обычный 3 2 2 2 2 2 2 2 2" xfId="726"/>
    <cellStyle name="Обычный 3 2 2 2 2 2 2 2 2 2" xfId="1390"/>
    <cellStyle name="Обычный 3 2 2 2 2 2 2 2 3" xfId="1058"/>
    <cellStyle name="Обычный 3 2 2 2 2 2 2 3" xfId="560"/>
    <cellStyle name="Обычный 3 2 2 2 2 2 2 3 2" xfId="1224"/>
    <cellStyle name="Обычный 3 2 2 2 2 2 2 4" xfId="892"/>
    <cellStyle name="Обычный 3 2 2 2 2 2 3" xfId="309"/>
    <cellStyle name="Обычный 3 2 2 2 2 2 3 2" xfId="643"/>
    <cellStyle name="Обычный 3 2 2 2 2 2 3 2 2" xfId="1307"/>
    <cellStyle name="Обычный 3 2 2 2 2 2 3 3" xfId="975"/>
    <cellStyle name="Обычный 3 2 2 2 2 2 4" xfId="477"/>
    <cellStyle name="Обычный 3 2 2 2 2 2 4 2" xfId="1141"/>
    <cellStyle name="Обычный 3 2 2 2 2 2 5" xfId="809"/>
    <cellStyle name="Обычный 3 2 2 2 2 3" xfId="168"/>
    <cellStyle name="Обычный 3 2 2 2 2 3 2" xfId="251"/>
    <cellStyle name="Обычный 3 2 2 2 2 3 2 2" xfId="417"/>
    <cellStyle name="Обычный 3 2 2 2 2 3 2 2 2" xfId="751"/>
    <cellStyle name="Обычный 3 2 2 2 2 3 2 2 2 2" xfId="1415"/>
    <cellStyle name="Обычный 3 2 2 2 2 3 2 2 3" xfId="1083"/>
    <cellStyle name="Обычный 3 2 2 2 2 3 2 3" xfId="585"/>
    <cellStyle name="Обычный 3 2 2 2 2 3 2 3 2" xfId="1249"/>
    <cellStyle name="Обычный 3 2 2 2 2 3 2 4" xfId="917"/>
    <cellStyle name="Обычный 3 2 2 2 2 3 3" xfId="334"/>
    <cellStyle name="Обычный 3 2 2 2 2 3 3 2" xfId="668"/>
    <cellStyle name="Обычный 3 2 2 2 2 3 3 2 2" xfId="1332"/>
    <cellStyle name="Обычный 3 2 2 2 2 3 3 3" xfId="1000"/>
    <cellStyle name="Обычный 3 2 2 2 2 3 4" xfId="502"/>
    <cellStyle name="Обычный 3 2 2 2 2 3 4 2" xfId="1166"/>
    <cellStyle name="Обычный 3 2 2 2 2 3 5" xfId="834"/>
    <cellStyle name="Обычный 3 2 2 2 2 4" xfId="193"/>
    <cellStyle name="Обычный 3 2 2 2 2 4 2" xfId="359"/>
    <cellStyle name="Обычный 3 2 2 2 2 4 2 2" xfId="693"/>
    <cellStyle name="Обычный 3 2 2 2 2 4 2 2 2" xfId="1357"/>
    <cellStyle name="Обычный 3 2 2 2 2 4 2 3" xfId="1025"/>
    <cellStyle name="Обычный 3 2 2 2 2 4 3" xfId="527"/>
    <cellStyle name="Обычный 3 2 2 2 2 4 3 2" xfId="1191"/>
    <cellStyle name="Обычный 3 2 2 2 2 4 4" xfId="859"/>
    <cellStyle name="Обычный 3 2 2 2 2 5" xfId="276"/>
    <cellStyle name="Обычный 3 2 2 2 2 5 2" xfId="610"/>
    <cellStyle name="Обычный 3 2 2 2 2 5 2 2" xfId="1274"/>
    <cellStyle name="Обычный 3 2 2 2 2 5 3" xfId="942"/>
    <cellStyle name="Обычный 3 2 2 2 2 6" xfId="444"/>
    <cellStyle name="Обычный 3 2 2 2 2 6 2" xfId="1108"/>
    <cellStyle name="Обычный 3 2 2 2 2 7" xfId="776"/>
    <cellStyle name="Обычный 3 2 2 2 2 8" xfId="1442"/>
    <cellStyle name="Обычный 3 2 2 2 3" xfId="131"/>
    <cellStyle name="Обычный 3 2 2 2 3 2" xfId="214"/>
    <cellStyle name="Обычный 3 2 2 2 3 2 2" xfId="380"/>
    <cellStyle name="Обычный 3 2 2 2 3 2 2 2" xfId="714"/>
    <cellStyle name="Обычный 3 2 2 2 3 2 2 2 2" xfId="1378"/>
    <cellStyle name="Обычный 3 2 2 2 3 2 2 3" xfId="1046"/>
    <cellStyle name="Обычный 3 2 2 2 3 2 3" xfId="548"/>
    <cellStyle name="Обычный 3 2 2 2 3 2 3 2" xfId="1212"/>
    <cellStyle name="Обычный 3 2 2 2 3 2 4" xfId="880"/>
    <cellStyle name="Обычный 3 2 2 2 3 3" xfId="297"/>
    <cellStyle name="Обычный 3 2 2 2 3 3 2" xfId="631"/>
    <cellStyle name="Обычный 3 2 2 2 3 3 2 2" xfId="1295"/>
    <cellStyle name="Обычный 3 2 2 2 3 3 3" xfId="963"/>
    <cellStyle name="Обычный 3 2 2 2 3 4" xfId="465"/>
    <cellStyle name="Обычный 3 2 2 2 3 4 2" xfId="1129"/>
    <cellStyle name="Обычный 3 2 2 2 3 5" xfId="797"/>
    <cellStyle name="Обычный 3 2 2 2 4" xfId="156"/>
    <cellStyle name="Обычный 3 2 2 2 4 2" xfId="239"/>
    <cellStyle name="Обычный 3 2 2 2 4 2 2" xfId="405"/>
    <cellStyle name="Обычный 3 2 2 2 4 2 2 2" xfId="739"/>
    <cellStyle name="Обычный 3 2 2 2 4 2 2 2 2" xfId="1403"/>
    <cellStyle name="Обычный 3 2 2 2 4 2 2 3" xfId="1071"/>
    <cellStyle name="Обычный 3 2 2 2 4 2 3" xfId="573"/>
    <cellStyle name="Обычный 3 2 2 2 4 2 3 2" xfId="1237"/>
    <cellStyle name="Обычный 3 2 2 2 4 2 4" xfId="905"/>
    <cellStyle name="Обычный 3 2 2 2 4 3" xfId="322"/>
    <cellStyle name="Обычный 3 2 2 2 4 3 2" xfId="656"/>
    <cellStyle name="Обычный 3 2 2 2 4 3 2 2" xfId="1320"/>
    <cellStyle name="Обычный 3 2 2 2 4 3 3" xfId="988"/>
    <cellStyle name="Обычный 3 2 2 2 4 4" xfId="490"/>
    <cellStyle name="Обычный 3 2 2 2 4 4 2" xfId="1154"/>
    <cellStyle name="Обычный 3 2 2 2 4 5" xfId="822"/>
    <cellStyle name="Обычный 3 2 2 2 5" xfId="181"/>
    <cellStyle name="Обычный 3 2 2 2 5 2" xfId="347"/>
    <cellStyle name="Обычный 3 2 2 2 5 2 2" xfId="681"/>
    <cellStyle name="Обычный 3 2 2 2 5 2 2 2" xfId="1345"/>
    <cellStyle name="Обычный 3 2 2 2 5 2 3" xfId="1013"/>
    <cellStyle name="Обычный 3 2 2 2 5 3" xfId="515"/>
    <cellStyle name="Обычный 3 2 2 2 5 3 2" xfId="1179"/>
    <cellStyle name="Обычный 3 2 2 2 5 4" xfId="847"/>
    <cellStyle name="Обычный 3 2 2 2 6" xfId="264"/>
    <cellStyle name="Обычный 3 2 2 2 6 2" xfId="598"/>
    <cellStyle name="Обычный 3 2 2 2 6 2 2" xfId="1262"/>
    <cellStyle name="Обычный 3 2 2 2 6 3" xfId="930"/>
    <cellStyle name="Обычный 3 2 2 2 7" xfId="432"/>
    <cellStyle name="Обычный 3 2 2 2 7 2" xfId="1096"/>
    <cellStyle name="Обычный 3 2 2 2 8" xfId="764"/>
    <cellStyle name="Обычный 3 2 2 2 9" xfId="1430"/>
    <cellStyle name="Обычный 3 2 2 3" xfId="44"/>
    <cellStyle name="Обычный 3 2 2 3 2" xfId="137"/>
    <cellStyle name="Обычный 3 2 2 3 2 2" xfId="220"/>
    <cellStyle name="Обычный 3 2 2 3 2 2 2" xfId="386"/>
    <cellStyle name="Обычный 3 2 2 3 2 2 2 2" xfId="720"/>
    <cellStyle name="Обычный 3 2 2 3 2 2 2 2 2" xfId="1384"/>
    <cellStyle name="Обычный 3 2 2 3 2 2 2 3" xfId="1052"/>
    <cellStyle name="Обычный 3 2 2 3 2 2 3" xfId="554"/>
    <cellStyle name="Обычный 3 2 2 3 2 2 3 2" xfId="1218"/>
    <cellStyle name="Обычный 3 2 2 3 2 2 4" xfId="886"/>
    <cellStyle name="Обычный 3 2 2 3 2 3" xfId="303"/>
    <cellStyle name="Обычный 3 2 2 3 2 3 2" xfId="637"/>
    <cellStyle name="Обычный 3 2 2 3 2 3 2 2" xfId="1301"/>
    <cellStyle name="Обычный 3 2 2 3 2 3 3" xfId="969"/>
    <cellStyle name="Обычный 3 2 2 3 2 4" xfId="471"/>
    <cellStyle name="Обычный 3 2 2 3 2 4 2" xfId="1135"/>
    <cellStyle name="Обычный 3 2 2 3 2 5" xfId="803"/>
    <cellStyle name="Обычный 3 2 2 3 3" xfId="162"/>
    <cellStyle name="Обычный 3 2 2 3 3 2" xfId="245"/>
    <cellStyle name="Обычный 3 2 2 3 3 2 2" xfId="411"/>
    <cellStyle name="Обычный 3 2 2 3 3 2 2 2" xfId="745"/>
    <cellStyle name="Обычный 3 2 2 3 3 2 2 2 2" xfId="1409"/>
    <cellStyle name="Обычный 3 2 2 3 3 2 2 3" xfId="1077"/>
    <cellStyle name="Обычный 3 2 2 3 3 2 3" xfId="579"/>
    <cellStyle name="Обычный 3 2 2 3 3 2 3 2" xfId="1243"/>
    <cellStyle name="Обычный 3 2 2 3 3 2 4" xfId="911"/>
    <cellStyle name="Обычный 3 2 2 3 3 3" xfId="328"/>
    <cellStyle name="Обычный 3 2 2 3 3 3 2" xfId="662"/>
    <cellStyle name="Обычный 3 2 2 3 3 3 2 2" xfId="1326"/>
    <cellStyle name="Обычный 3 2 2 3 3 3 3" xfId="994"/>
    <cellStyle name="Обычный 3 2 2 3 3 4" xfId="496"/>
    <cellStyle name="Обычный 3 2 2 3 3 4 2" xfId="1160"/>
    <cellStyle name="Обычный 3 2 2 3 3 5" xfId="828"/>
    <cellStyle name="Обычный 3 2 2 3 4" xfId="187"/>
    <cellStyle name="Обычный 3 2 2 3 4 2" xfId="353"/>
    <cellStyle name="Обычный 3 2 2 3 4 2 2" xfId="687"/>
    <cellStyle name="Обычный 3 2 2 3 4 2 2 2" xfId="1351"/>
    <cellStyle name="Обычный 3 2 2 3 4 2 3" xfId="1019"/>
    <cellStyle name="Обычный 3 2 2 3 4 3" xfId="521"/>
    <cellStyle name="Обычный 3 2 2 3 4 3 2" xfId="1185"/>
    <cellStyle name="Обычный 3 2 2 3 4 4" xfId="853"/>
    <cellStyle name="Обычный 3 2 2 3 5" xfId="270"/>
    <cellStyle name="Обычный 3 2 2 3 5 2" xfId="604"/>
    <cellStyle name="Обычный 3 2 2 3 5 2 2" xfId="1268"/>
    <cellStyle name="Обычный 3 2 2 3 5 3" xfId="936"/>
    <cellStyle name="Обычный 3 2 2 3 6" xfId="438"/>
    <cellStyle name="Обычный 3 2 2 3 6 2" xfId="1102"/>
    <cellStyle name="Обычный 3 2 2 3 7" xfId="770"/>
    <cellStyle name="Обычный 3 2 2 3 8" xfId="1436"/>
    <cellStyle name="Обычный 3 2 2 4" xfId="125"/>
    <cellStyle name="Обычный 3 2 2 4 2" xfId="208"/>
    <cellStyle name="Обычный 3 2 2 4 2 2" xfId="374"/>
    <cellStyle name="Обычный 3 2 2 4 2 2 2" xfId="708"/>
    <cellStyle name="Обычный 3 2 2 4 2 2 2 2" xfId="1372"/>
    <cellStyle name="Обычный 3 2 2 4 2 2 3" xfId="1040"/>
    <cellStyle name="Обычный 3 2 2 4 2 3" xfId="542"/>
    <cellStyle name="Обычный 3 2 2 4 2 3 2" xfId="1206"/>
    <cellStyle name="Обычный 3 2 2 4 2 4" xfId="874"/>
    <cellStyle name="Обычный 3 2 2 4 3" xfId="291"/>
    <cellStyle name="Обычный 3 2 2 4 3 2" xfId="625"/>
    <cellStyle name="Обычный 3 2 2 4 3 2 2" xfId="1289"/>
    <cellStyle name="Обычный 3 2 2 4 3 3" xfId="957"/>
    <cellStyle name="Обычный 3 2 2 4 4" xfId="459"/>
    <cellStyle name="Обычный 3 2 2 4 4 2" xfId="1123"/>
    <cellStyle name="Обычный 3 2 2 4 5" xfId="791"/>
    <cellStyle name="Обычный 3 2 2 5" xfId="150"/>
    <cellStyle name="Обычный 3 2 2 5 2" xfId="233"/>
    <cellStyle name="Обычный 3 2 2 5 2 2" xfId="399"/>
    <cellStyle name="Обычный 3 2 2 5 2 2 2" xfId="733"/>
    <cellStyle name="Обычный 3 2 2 5 2 2 2 2" xfId="1397"/>
    <cellStyle name="Обычный 3 2 2 5 2 2 3" xfId="1065"/>
    <cellStyle name="Обычный 3 2 2 5 2 3" xfId="567"/>
    <cellStyle name="Обычный 3 2 2 5 2 3 2" xfId="1231"/>
    <cellStyle name="Обычный 3 2 2 5 2 4" xfId="899"/>
    <cellStyle name="Обычный 3 2 2 5 3" xfId="316"/>
    <cellStyle name="Обычный 3 2 2 5 3 2" xfId="650"/>
    <cellStyle name="Обычный 3 2 2 5 3 2 2" xfId="1314"/>
    <cellStyle name="Обычный 3 2 2 5 3 3" xfId="982"/>
    <cellStyle name="Обычный 3 2 2 5 4" xfId="484"/>
    <cellStyle name="Обычный 3 2 2 5 4 2" xfId="1148"/>
    <cellStyle name="Обычный 3 2 2 5 5" xfId="816"/>
    <cellStyle name="Обычный 3 2 2 6" xfId="175"/>
    <cellStyle name="Обычный 3 2 2 6 2" xfId="341"/>
    <cellStyle name="Обычный 3 2 2 6 2 2" xfId="675"/>
    <cellStyle name="Обычный 3 2 2 6 2 2 2" xfId="1339"/>
    <cellStyle name="Обычный 3 2 2 6 2 3" xfId="1007"/>
    <cellStyle name="Обычный 3 2 2 6 3" xfId="509"/>
    <cellStyle name="Обычный 3 2 2 6 3 2" xfId="1173"/>
    <cellStyle name="Обычный 3 2 2 6 4" xfId="841"/>
    <cellStyle name="Обычный 3 2 2 7" xfId="258"/>
    <cellStyle name="Обычный 3 2 2 7 2" xfId="592"/>
    <cellStyle name="Обычный 3 2 2 7 2 2" xfId="1256"/>
    <cellStyle name="Обычный 3 2 2 7 3" xfId="924"/>
    <cellStyle name="Обычный 3 2 2 8" xfId="426"/>
    <cellStyle name="Обычный 3 2 2 8 2" xfId="1090"/>
    <cellStyle name="Обычный 3 2 2 9" xfId="758"/>
    <cellStyle name="Обычный 3 2 3" xfId="33"/>
    <cellStyle name="Обычный 3 2 3 2" xfId="47"/>
    <cellStyle name="Обычный 3 2 3 2 2" xfId="140"/>
    <cellStyle name="Обычный 3 2 3 2 2 2" xfId="223"/>
    <cellStyle name="Обычный 3 2 3 2 2 2 2" xfId="389"/>
    <cellStyle name="Обычный 3 2 3 2 2 2 2 2" xfId="723"/>
    <cellStyle name="Обычный 3 2 3 2 2 2 2 2 2" xfId="1387"/>
    <cellStyle name="Обычный 3 2 3 2 2 2 2 3" xfId="1055"/>
    <cellStyle name="Обычный 3 2 3 2 2 2 3" xfId="557"/>
    <cellStyle name="Обычный 3 2 3 2 2 2 3 2" xfId="1221"/>
    <cellStyle name="Обычный 3 2 3 2 2 2 4" xfId="889"/>
    <cellStyle name="Обычный 3 2 3 2 2 3" xfId="306"/>
    <cellStyle name="Обычный 3 2 3 2 2 3 2" xfId="640"/>
    <cellStyle name="Обычный 3 2 3 2 2 3 2 2" xfId="1304"/>
    <cellStyle name="Обычный 3 2 3 2 2 3 3" xfId="972"/>
    <cellStyle name="Обычный 3 2 3 2 2 4" xfId="474"/>
    <cellStyle name="Обычный 3 2 3 2 2 4 2" xfId="1138"/>
    <cellStyle name="Обычный 3 2 3 2 2 5" xfId="806"/>
    <cellStyle name="Обычный 3 2 3 2 3" xfId="165"/>
    <cellStyle name="Обычный 3 2 3 2 3 2" xfId="248"/>
    <cellStyle name="Обычный 3 2 3 2 3 2 2" xfId="414"/>
    <cellStyle name="Обычный 3 2 3 2 3 2 2 2" xfId="748"/>
    <cellStyle name="Обычный 3 2 3 2 3 2 2 2 2" xfId="1412"/>
    <cellStyle name="Обычный 3 2 3 2 3 2 2 3" xfId="1080"/>
    <cellStyle name="Обычный 3 2 3 2 3 2 3" xfId="582"/>
    <cellStyle name="Обычный 3 2 3 2 3 2 3 2" xfId="1246"/>
    <cellStyle name="Обычный 3 2 3 2 3 2 4" xfId="914"/>
    <cellStyle name="Обычный 3 2 3 2 3 3" xfId="331"/>
    <cellStyle name="Обычный 3 2 3 2 3 3 2" xfId="665"/>
    <cellStyle name="Обычный 3 2 3 2 3 3 2 2" xfId="1329"/>
    <cellStyle name="Обычный 3 2 3 2 3 3 3" xfId="997"/>
    <cellStyle name="Обычный 3 2 3 2 3 4" xfId="499"/>
    <cellStyle name="Обычный 3 2 3 2 3 4 2" xfId="1163"/>
    <cellStyle name="Обычный 3 2 3 2 3 5" xfId="831"/>
    <cellStyle name="Обычный 3 2 3 2 4" xfId="190"/>
    <cellStyle name="Обычный 3 2 3 2 4 2" xfId="356"/>
    <cellStyle name="Обычный 3 2 3 2 4 2 2" xfId="690"/>
    <cellStyle name="Обычный 3 2 3 2 4 2 2 2" xfId="1354"/>
    <cellStyle name="Обычный 3 2 3 2 4 2 3" xfId="1022"/>
    <cellStyle name="Обычный 3 2 3 2 4 3" xfId="524"/>
    <cellStyle name="Обычный 3 2 3 2 4 3 2" xfId="1188"/>
    <cellStyle name="Обычный 3 2 3 2 4 4" xfId="856"/>
    <cellStyle name="Обычный 3 2 3 2 5" xfId="273"/>
    <cellStyle name="Обычный 3 2 3 2 5 2" xfId="607"/>
    <cellStyle name="Обычный 3 2 3 2 5 2 2" xfId="1271"/>
    <cellStyle name="Обычный 3 2 3 2 5 3" xfId="939"/>
    <cellStyle name="Обычный 3 2 3 2 6" xfId="441"/>
    <cellStyle name="Обычный 3 2 3 2 6 2" xfId="1105"/>
    <cellStyle name="Обычный 3 2 3 2 7" xfId="773"/>
    <cellStyle name="Обычный 3 2 3 2 8" xfId="1439"/>
    <cellStyle name="Обычный 3 2 3 3" xfId="128"/>
    <cellStyle name="Обычный 3 2 3 3 2" xfId="211"/>
    <cellStyle name="Обычный 3 2 3 3 2 2" xfId="377"/>
    <cellStyle name="Обычный 3 2 3 3 2 2 2" xfId="711"/>
    <cellStyle name="Обычный 3 2 3 3 2 2 2 2" xfId="1375"/>
    <cellStyle name="Обычный 3 2 3 3 2 2 3" xfId="1043"/>
    <cellStyle name="Обычный 3 2 3 3 2 3" xfId="545"/>
    <cellStyle name="Обычный 3 2 3 3 2 3 2" xfId="1209"/>
    <cellStyle name="Обычный 3 2 3 3 2 4" xfId="877"/>
    <cellStyle name="Обычный 3 2 3 3 3" xfId="294"/>
    <cellStyle name="Обычный 3 2 3 3 3 2" xfId="628"/>
    <cellStyle name="Обычный 3 2 3 3 3 2 2" xfId="1292"/>
    <cellStyle name="Обычный 3 2 3 3 3 3" xfId="960"/>
    <cellStyle name="Обычный 3 2 3 3 4" xfId="462"/>
    <cellStyle name="Обычный 3 2 3 3 4 2" xfId="1126"/>
    <cellStyle name="Обычный 3 2 3 3 5" xfId="794"/>
    <cellStyle name="Обычный 3 2 3 4" xfId="153"/>
    <cellStyle name="Обычный 3 2 3 4 2" xfId="236"/>
    <cellStyle name="Обычный 3 2 3 4 2 2" xfId="402"/>
    <cellStyle name="Обычный 3 2 3 4 2 2 2" xfId="736"/>
    <cellStyle name="Обычный 3 2 3 4 2 2 2 2" xfId="1400"/>
    <cellStyle name="Обычный 3 2 3 4 2 2 3" xfId="1068"/>
    <cellStyle name="Обычный 3 2 3 4 2 3" xfId="570"/>
    <cellStyle name="Обычный 3 2 3 4 2 3 2" xfId="1234"/>
    <cellStyle name="Обычный 3 2 3 4 2 4" xfId="902"/>
    <cellStyle name="Обычный 3 2 3 4 3" xfId="319"/>
    <cellStyle name="Обычный 3 2 3 4 3 2" xfId="653"/>
    <cellStyle name="Обычный 3 2 3 4 3 2 2" xfId="1317"/>
    <cellStyle name="Обычный 3 2 3 4 3 3" xfId="985"/>
    <cellStyle name="Обычный 3 2 3 4 4" xfId="487"/>
    <cellStyle name="Обычный 3 2 3 4 4 2" xfId="1151"/>
    <cellStyle name="Обычный 3 2 3 4 5" xfId="819"/>
    <cellStyle name="Обычный 3 2 3 5" xfId="178"/>
    <cellStyle name="Обычный 3 2 3 5 2" xfId="344"/>
    <cellStyle name="Обычный 3 2 3 5 2 2" xfId="678"/>
    <cellStyle name="Обычный 3 2 3 5 2 2 2" xfId="1342"/>
    <cellStyle name="Обычный 3 2 3 5 2 3" xfId="1010"/>
    <cellStyle name="Обычный 3 2 3 5 3" xfId="512"/>
    <cellStyle name="Обычный 3 2 3 5 3 2" xfId="1176"/>
    <cellStyle name="Обычный 3 2 3 5 4" xfId="844"/>
    <cellStyle name="Обычный 3 2 3 6" xfId="261"/>
    <cellStyle name="Обычный 3 2 3 6 2" xfId="595"/>
    <cellStyle name="Обычный 3 2 3 6 2 2" xfId="1259"/>
    <cellStyle name="Обычный 3 2 3 6 3" xfId="927"/>
    <cellStyle name="Обычный 3 2 3 7" xfId="429"/>
    <cellStyle name="Обычный 3 2 3 7 2" xfId="1093"/>
    <cellStyle name="Обычный 3 2 3 8" xfId="761"/>
    <cellStyle name="Обычный 3 2 3 9" xfId="1427"/>
    <cellStyle name="Обычный 3 2 4" xfId="41"/>
    <cellStyle name="Обычный 3 2 4 2" xfId="134"/>
    <cellStyle name="Обычный 3 2 4 2 2" xfId="217"/>
    <cellStyle name="Обычный 3 2 4 2 2 2" xfId="383"/>
    <cellStyle name="Обычный 3 2 4 2 2 2 2" xfId="717"/>
    <cellStyle name="Обычный 3 2 4 2 2 2 2 2" xfId="1381"/>
    <cellStyle name="Обычный 3 2 4 2 2 2 3" xfId="1049"/>
    <cellStyle name="Обычный 3 2 4 2 2 3" xfId="551"/>
    <cellStyle name="Обычный 3 2 4 2 2 3 2" xfId="1215"/>
    <cellStyle name="Обычный 3 2 4 2 2 4" xfId="883"/>
    <cellStyle name="Обычный 3 2 4 2 3" xfId="300"/>
    <cellStyle name="Обычный 3 2 4 2 3 2" xfId="634"/>
    <cellStyle name="Обычный 3 2 4 2 3 2 2" xfId="1298"/>
    <cellStyle name="Обычный 3 2 4 2 3 3" xfId="966"/>
    <cellStyle name="Обычный 3 2 4 2 4" xfId="468"/>
    <cellStyle name="Обычный 3 2 4 2 4 2" xfId="1132"/>
    <cellStyle name="Обычный 3 2 4 2 5" xfId="800"/>
    <cellStyle name="Обычный 3 2 4 3" xfId="159"/>
    <cellStyle name="Обычный 3 2 4 3 2" xfId="242"/>
    <cellStyle name="Обычный 3 2 4 3 2 2" xfId="408"/>
    <cellStyle name="Обычный 3 2 4 3 2 2 2" xfId="742"/>
    <cellStyle name="Обычный 3 2 4 3 2 2 2 2" xfId="1406"/>
    <cellStyle name="Обычный 3 2 4 3 2 2 3" xfId="1074"/>
    <cellStyle name="Обычный 3 2 4 3 2 3" xfId="576"/>
    <cellStyle name="Обычный 3 2 4 3 2 3 2" xfId="1240"/>
    <cellStyle name="Обычный 3 2 4 3 2 4" xfId="908"/>
    <cellStyle name="Обычный 3 2 4 3 3" xfId="325"/>
    <cellStyle name="Обычный 3 2 4 3 3 2" xfId="659"/>
    <cellStyle name="Обычный 3 2 4 3 3 2 2" xfId="1323"/>
    <cellStyle name="Обычный 3 2 4 3 3 3" xfId="991"/>
    <cellStyle name="Обычный 3 2 4 3 4" xfId="493"/>
    <cellStyle name="Обычный 3 2 4 3 4 2" xfId="1157"/>
    <cellStyle name="Обычный 3 2 4 3 5" xfId="825"/>
    <cellStyle name="Обычный 3 2 4 4" xfId="184"/>
    <cellStyle name="Обычный 3 2 4 4 2" xfId="350"/>
    <cellStyle name="Обычный 3 2 4 4 2 2" xfId="684"/>
    <cellStyle name="Обычный 3 2 4 4 2 2 2" xfId="1348"/>
    <cellStyle name="Обычный 3 2 4 4 2 3" xfId="1016"/>
    <cellStyle name="Обычный 3 2 4 4 3" xfId="518"/>
    <cellStyle name="Обычный 3 2 4 4 3 2" xfId="1182"/>
    <cellStyle name="Обычный 3 2 4 4 4" xfId="850"/>
    <cellStyle name="Обычный 3 2 4 5" xfId="267"/>
    <cellStyle name="Обычный 3 2 4 5 2" xfId="601"/>
    <cellStyle name="Обычный 3 2 4 5 2 2" xfId="1265"/>
    <cellStyle name="Обычный 3 2 4 5 3" xfId="933"/>
    <cellStyle name="Обычный 3 2 4 6" xfId="435"/>
    <cellStyle name="Обычный 3 2 4 6 2" xfId="1099"/>
    <cellStyle name="Обычный 3 2 4 7" xfId="767"/>
    <cellStyle name="Обычный 3 2 4 8" xfId="1433"/>
    <cellStyle name="Обычный 3 2 5" xfId="95"/>
    <cellStyle name="Обычный 3 2 6" xfId="122"/>
    <cellStyle name="Обычный 3 2 6 2" xfId="205"/>
    <cellStyle name="Обычный 3 2 6 2 2" xfId="371"/>
    <cellStyle name="Обычный 3 2 6 2 2 2" xfId="705"/>
    <cellStyle name="Обычный 3 2 6 2 2 2 2" xfId="1369"/>
    <cellStyle name="Обычный 3 2 6 2 2 3" xfId="1037"/>
    <cellStyle name="Обычный 3 2 6 2 3" xfId="539"/>
    <cellStyle name="Обычный 3 2 6 2 3 2" xfId="1203"/>
    <cellStyle name="Обычный 3 2 6 2 4" xfId="871"/>
    <cellStyle name="Обычный 3 2 6 3" xfId="288"/>
    <cellStyle name="Обычный 3 2 6 3 2" xfId="622"/>
    <cellStyle name="Обычный 3 2 6 3 2 2" xfId="1286"/>
    <cellStyle name="Обычный 3 2 6 3 3" xfId="954"/>
    <cellStyle name="Обычный 3 2 6 4" xfId="456"/>
    <cellStyle name="Обычный 3 2 6 4 2" xfId="1120"/>
    <cellStyle name="Обычный 3 2 6 5" xfId="788"/>
    <cellStyle name="Обычный 3 2 7" xfId="147"/>
    <cellStyle name="Обычный 3 2 7 2" xfId="230"/>
    <cellStyle name="Обычный 3 2 7 2 2" xfId="396"/>
    <cellStyle name="Обычный 3 2 7 2 2 2" xfId="730"/>
    <cellStyle name="Обычный 3 2 7 2 2 2 2" xfId="1394"/>
    <cellStyle name="Обычный 3 2 7 2 2 3" xfId="1062"/>
    <cellStyle name="Обычный 3 2 7 2 3" xfId="564"/>
    <cellStyle name="Обычный 3 2 7 2 3 2" xfId="1228"/>
    <cellStyle name="Обычный 3 2 7 2 4" xfId="896"/>
    <cellStyle name="Обычный 3 2 7 3" xfId="313"/>
    <cellStyle name="Обычный 3 2 7 3 2" xfId="647"/>
    <cellStyle name="Обычный 3 2 7 3 2 2" xfId="1311"/>
    <cellStyle name="Обычный 3 2 7 3 3" xfId="979"/>
    <cellStyle name="Обычный 3 2 7 4" xfId="481"/>
    <cellStyle name="Обычный 3 2 7 4 2" xfId="1145"/>
    <cellStyle name="Обычный 3 2 7 5" xfId="813"/>
    <cellStyle name="Обычный 3 2 8" xfId="172"/>
    <cellStyle name="Обычный 3 2 8 2" xfId="338"/>
    <cellStyle name="Обычный 3 2 8 2 2" xfId="672"/>
    <cellStyle name="Обычный 3 2 8 2 2 2" xfId="1336"/>
    <cellStyle name="Обычный 3 2 8 2 3" xfId="1004"/>
    <cellStyle name="Обычный 3 2 8 3" xfId="506"/>
    <cellStyle name="Обычный 3 2 8 3 2" xfId="1170"/>
    <cellStyle name="Обычный 3 2 8 4" xfId="838"/>
    <cellStyle name="Обычный 3 2 9" xfId="255"/>
    <cellStyle name="Обычный 3 2 9 2" xfId="589"/>
    <cellStyle name="Обычный 3 2 9 2 2" xfId="1253"/>
    <cellStyle name="Обычный 3 2 9 3" xfId="921"/>
    <cellStyle name="Обычный 3 3" xfId="28"/>
    <cellStyle name="Обычный 3 3 10" xfId="424"/>
    <cellStyle name="Обычный 3 3 10 2" xfId="1088"/>
    <cellStyle name="Обычный 3 3 11" xfId="756"/>
    <cellStyle name="Обычный 3 3 12" xfId="1422"/>
    <cellStyle name="Обычный 3 3 2" xfId="31"/>
    <cellStyle name="Обычный 3 3 2 10" xfId="1425"/>
    <cellStyle name="Обычный 3 3 2 2" xfId="37"/>
    <cellStyle name="Обычный 3 3 2 2 2" xfId="51"/>
    <cellStyle name="Обычный 3 3 2 2 2 2" xfId="144"/>
    <cellStyle name="Обычный 3 3 2 2 2 2 2" xfId="227"/>
    <cellStyle name="Обычный 3 3 2 2 2 2 2 2" xfId="393"/>
    <cellStyle name="Обычный 3 3 2 2 2 2 2 2 2" xfId="727"/>
    <cellStyle name="Обычный 3 3 2 2 2 2 2 2 2 2" xfId="1391"/>
    <cellStyle name="Обычный 3 3 2 2 2 2 2 2 3" xfId="1059"/>
    <cellStyle name="Обычный 3 3 2 2 2 2 2 3" xfId="561"/>
    <cellStyle name="Обычный 3 3 2 2 2 2 2 3 2" xfId="1225"/>
    <cellStyle name="Обычный 3 3 2 2 2 2 2 4" xfId="893"/>
    <cellStyle name="Обычный 3 3 2 2 2 2 3" xfId="310"/>
    <cellStyle name="Обычный 3 3 2 2 2 2 3 2" xfId="644"/>
    <cellStyle name="Обычный 3 3 2 2 2 2 3 2 2" xfId="1308"/>
    <cellStyle name="Обычный 3 3 2 2 2 2 3 3" xfId="976"/>
    <cellStyle name="Обычный 3 3 2 2 2 2 4" xfId="478"/>
    <cellStyle name="Обычный 3 3 2 2 2 2 4 2" xfId="1142"/>
    <cellStyle name="Обычный 3 3 2 2 2 2 5" xfId="810"/>
    <cellStyle name="Обычный 3 3 2 2 2 3" xfId="169"/>
    <cellStyle name="Обычный 3 3 2 2 2 3 2" xfId="252"/>
    <cellStyle name="Обычный 3 3 2 2 2 3 2 2" xfId="418"/>
    <cellStyle name="Обычный 3 3 2 2 2 3 2 2 2" xfId="752"/>
    <cellStyle name="Обычный 3 3 2 2 2 3 2 2 2 2" xfId="1416"/>
    <cellStyle name="Обычный 3 3 2 2 2 3 2 2 3" xfId="1084"/>
    <cellStyle name="Обычный 3 3 2 2 2 3 2 3" xfId="586"/>
    <cellStyle name="Обычный 3 3 2 2 2 3 2 3 2" xfId="1250"/>
    <cellStyle name="Обычный 3 3 2 2 2 3 2 4" xfId="918"/>
    <cellStyle name="Обычный 3 3 2 2 2 3 3" xfId="335"/>
    <cellStyle name="Обычный 3 3 2 2 2 3 3 2" xfId="669"/>
    <cellStyle name="Обычный 3 3 2 2 2 3 3 2 2" xfId="1333"/>
    <cellStyle name="Обычный 3 3 2 2 2 3 3 3" xfId="1001"/>
    <cellStyle name="Обычный 3 3 2 2 2 3 4" xfId="503"/>
    <cellStyle name="Обычный 3 3 2 2 2 3 4 2" xfId="1167"/>
    <cellStyle name="Обычный 3 3 2 2 2 3 5" xfId="835"/>
    <cellStyle name="Обычный 3 3 2 2 2 4" xfId="194"/>
    <cellStyle name="Обычный 3 3 2 2 2 4 2" xfId="360"/>
    <cellStyle name="Обычный 3 3 2 2 2 4 2 2" xfId="694"/>
    <cellStyle name="Обычный 3 3 2 2 2 4 2 2 2" xfId="1358"/>
    <cellStyle name="Обычный 3 3 2 2 2 4 2 3" xfId="1026"/>
    <cellStyle name="Обычный 3 3 2 2 2 4 3" xfId="528"/>
    <cellStyle name="Обычный 3 3 2 2 2 4 3 2" xfId="1192"/>
    <cellStyle name="Обычный 3 3 2 2 2 4 4" xfId="860"/>
    <cellStyle name="Обычный 3 3 2 2 2 5" xfId="277"/>
    <cellStyle name="Обычный 3 3 2 2 2 5 2" xfId="611"/>
    <cellStyle name="Обычный 3 3 2 2 2 5 2 2" xfId="1275"/>
    <cellStyle name="Обычный 3 3 2 2 2 5 3" xfId="943"/>
    <cellStyle name="Обычный 3 3 2 2 2 6" xfId="445"/>
    <cellStyle name="Обычный 3 3 2 2 2 6 2" xfId="1109"/>
    <cellStyle name="Обычный 3 3 2 2 2 7" xfId="777"/>
    <cellStyle name="Обычный 3 3 2 2 2 8" xfId="1443"/>
    <cellStyle name="Обычный 3 3 2 2 3" xfId="132"/>
    <cellStyle name="Обычный 3 3 2 2 3 2" xfId="215"/>
    <cellStyle name="Обычный 3 3 2 2 3 2 2" xfId="381"/>
    <cellStyle name="Обычный 3 3 2 2 3 2 2 2" xfId="715"/>
    <cellStyle name="Обычный 3 3 2 2 3 2 2 2 2" xfId="1379"/>
    <cellStyle name="Обычный 3 3 2 2 3 2 2 3" xfId="1047"/>
    <cellStyle name="Обычный 3 3 2 2 3 2 3" xfId="549"/>
    <cellStyle name="Обычный 3 3 2 2 3 2 3 2" xfId="1213"/>
    <cellStyle name="Обычный 3 3 2 2 3 2 4" xfId="881"/>
    <cellStyle name="Обычный 3 3 2 2 3 3" xfId="298"/>
    <cellStyle name="Обычный 3 3 2 2 3 3 2" xfId="632"/>
    <cellStyle name="Обычный 3 3 2 2 3 3 2 2" xfId="1296"/>
    <cellStyle name="Обычный 3 3 2 2 3 3 3" xfId="964"/>
    <cellStyle name="Обычный 3 3 2 2 3 4" xfId="466"/>
    <cellStyle name="Обычный 3 3 2 2 3 4 2" xfId="1130"/>
    <cellStyle name="Обычный 3 3 2 2 3 5" xfId="798"/>
    <cellStyle name="Обычный 3 3 2 2 4" xfId="157"/>
    <cellStyle name="Обычный 3 3 2 2 4 2" xfId="240"/>
    <cellStyle name="Обычный 3 3 2 2 4 2 2" xfId="406"/>
    <cellStyle name="Обычный 3 3 2 2 4 2 2 2" xfId="740"/>
    <cellStyle name="Обычный 3 3 2 2 4 2 2 2 2" xfId="1404"/>
    <cellStyle name="Обычный 3 3 2 2 4 2 2 3" xfId="1072"/>
    <cellStyle name="Обычный 3 3 2 2 4 2 3" xfId="574"/>
    <cellStyle name="Обычный 3 3 2 2 4 2 3 2" xfId="1238"/>
    <cellStyle name="Обычный 3 3 2 2 4 2 4" xfId="906"/>
    <cellStyle name="Обычный 3 3 2 2 4 3" xfId="323"/>
    <cellStyle name="Обычный 3 3 2 2 4 3 2" xfId="657"/>
    <cellStyle name="Обычный 3 3 2 2 4 3 2 2" xfId="1321"/>
    <cellStyle name="Обычный 3 3 2 2 4 3 3" xfId="989"/>
    <cellStyle name="Обычный 3 3 2 2 4 4" xfId="491"/>
    <cellStyle name="Обычный 3 3 2 2 4 4 2" xfId="1155"/>
    <cellStyle name="Обычный 3 3 2 2 4 5" xfId="823"/>
    <cellStyle name="Обычный 3 3 2 2 5" xfId="182"/>
    <cellStyle name="Обычный 3 3 2 2 5 2" xfId="348"/>
    <cellStyle name="Обычный 3 3 2 2 5 2 2" xfId="682"/>
    <cellStyle name="Обычный 3 3 2 2 5 2 2 2" xfId="1346"/>
    <cellStyle name="Обычный 3 3 2 2 5 2 3" xfId="1014"/>
    <cellStyle name="Обычный 3 3 2 2 5 3" xfId="516"/>
    <cellStyle name="Обычный 3 3 2 2 5 3 2" xfId="1180"/>
    <cellStyle name="Обычный 3 3 2 2 5 4" xfId="848"/>
    <cellStyle name="Обычный 3 3 2 2 6" xfId="265"/>
    <cellStyle name="Обычный 3 3 2 2 6 2" xfId="599"/>
    <cellStyle name="Обычный 3 3 2 2 6 2 2" xfId="1263"/>
    <cellStyle name="Обычный 3 3 2 2 6 3" xfId="931"/>
    <cellStyle name="Обычный 3 3 2 2 7" xfId="433"/>
    <cellStyle name="Обычный 3 3 2 2 7 2" xfId="1097"/>
    <cellStyle name="Обычный 3 3 2 2 8" xfId="765"/>
    <cellStyle name="Обычный 3 3 2 2 9" xfId="1431"/>
    <cellStyle name="Обычный 3 3 2 3" xfId="45"/>
    <cellStyle name="Обычный 3 3 2 3 2" xfId="138"/>
    <cellStyle name="Обычный 3 3 2 3 2 2" xfId="221"/>
    <cellStyle name="Обычный 3 3 2 3 2 2 2" xfId="387"/>
    <cellStyle name="Обычный 3 3 2 3 2 2 2 2" xfId="721"/>
    <cellStyle name="Обычный 3 3 2 3 2 2 2 2 2" xfId="1385"/>
    <cellStyle name="Обычный 3 3 2 3 2 2 2 3" xfId="1053"/>
    <cellStyle name="Обычный 3 3 2 3 2 2 3" xfId="555"/>
    <cellStyle name="Обычный 3 3 2 3 2 2 3 2" xfId="1219"/>
    <cellStyle name="Обычный 3 3 2 3 2 2 4" xfId="887"/>
    <cellStyle name="Обычный 3 3 2 3 2 3" xfId="304"/>
    <cellStyle name="Обычный 3 3 2 3 2 3 2" xfId="638"/>
    <cellStyle name="Обычный 3 3 2 3 2 3 2 2" xfId="1302"/>
    <cellStyle name="Обычный 3 3 2 3 2 3 3" xfId="970"/>
    <cellStyle name="Обычный 3 3 2 3 2 4" xfId="472"/>
    <cellStyle name="Обычный 3 3 2 3 2 4 2" xfId="1136"/>
    <cellStyle name="Обычный 3 3 2 3 2 5" xfId="804"/>
    <cellStyle name="Обычный 3 3 2 3 3" xfId="163"/>
    <cellStyle name="Обычный 3 3 2 3 3 2" xfId="246"/>
    <cellStyle name="Обычный 3 3 2 3 3 2 2" xfId="412"/>
    <cellStyle name="Обычный 3 3 2 3 3 2 2 2" xfId="746"/>
    <cellStyle name="Обычный 3 3 2 3 3 2 2 2 2" xfId="1410"/>
    <cellStyle name="Обычный 3 3 2 3 3 2 2 3" xfId="1078"/>
    <cellStyle name="Обычный 3 3 2 3 3 2 3" xfId="580"/>
    <cellStyle name="Обычный 3 3 2 3 3 2 3 2" xfId="1244"/>
    <cellStyle name="Обычный 3 3 2 3 3 2 4" xfId="912"/>
    <cellStyle name="Обычный 3 3 2 3 3 3" xfId="329"/>
    <cellStyle name="Обычный 3 3 2 3 3 3 2" xfId="663"/>
    <cellStyle name="Обычный 3 3 2 3 3 3 2 2" xfId="1327"/>
    <cellStyle name="Обычный 3 3 2 3 3 3 3" xfId="995"/>
    <cellStyle name="Обычный 3 3 2 3 3 4" xfId="497"/>
    <cellStyle name="Обычный 3 3 2 3 3 4 2" xfId="1161"/>
    <cellStyle name="Обычный 3 3 2 3 3 5" xfId="829"/>
    <cellStyle name="Обычный 3 3 2 3 4" xfId="188"/>
    <cellStyle name="Обычный 3 3 2 3 4 2" xfId="354"/>
    <cellStyle name="Обычный 3 3 2 3 4 2 2" xfId="688"/>
    <cellStyle name="Обычный 3 3 2 3 4 2 2 2" xfId="1352"/>
    <cellStyle name="Обычный 3 3 2 3 4 2 3" xfId="1020"/>
    <cellStyle name="Обычный 3 3 2 3 4 3" xfId="522"/>
    <cellStyle name="Обычный 3 3 2 3 4 3 2" xfId="1186"/>
    <cellStyle name="Обычный 3 3 2 3 4 4" xfId="854"/>
    <cellStyle name="Обычный 3 3 2 3 5" xfId="271"/>
    <cellStyle name="Обычный 3 3 2 3 5 2" xfId="605"/>
    <cellStyle name="Обычный 3 3 2 3 5 2 2" xfId="1269"/>
    <cellStyle name="Обычный 3 3 2 3 5 3" xfId="937"/>
    <cellStyle name="Обычный 3 3 2 3 6" xfId="439"/>
    <cellStyle name="Обычный 3 3 2 3 6 2" xfId="1103"/>
    <cellStyle name="Обычный 3 3 2 3 7" xfId="771"/>
    <cellStyle name="Обычный 3 3 2 3 8" xfId="1437"/>
    <cellStyle name="Обычный 3 3 2 4" xfId="126"/>
    <cellStyle name="Обычный 3 3 2 4 2" xfId="209"/>
    <cellStyle name="Обычный 3 3 2 4 2 2" xfId="375"/>
    <cellStyle name="Обычный 3 3 2 4 2 2 2" xfId="709"/>
    <cellStyle name="Обычный 3 3 2 4 2 2 2 2" xfId="1373"/>
    <cellStyle name="Обычный 3 3 2 4 2 2 3" xfId="1041"/>
    <cellStyle name="Обычный 3 3 2 4 2 3" xfId="543"/>
    <cellStyle name="Обычный 3 3 2 4 2 3 2" xfId="1207"/>
    <cellStyle name="Обычный 3 3 2 4 2 4" xfId="875"/>
    <cellStyle name="Обычный 3 3 2 4 3" xfId="292"/>
    <cellStyle name="Обычный 3 3 2 4 3 2" xfId="626"/>
    <cellStyle name="Обычный 3 3 2 4 3 2 2" xfId="1290"/>
    <cellStyle name="Обычный 3 3 2 4 3 3" xfId="958"/>
    <cellStyle name="Обычный 3 3 2 4 4" xfId="460"/>
    <cellStyle name="Обычный 3 3 2 4 4 2" xfId="1124"/>
    <cellStyle name="Обычный 3 3 2 4 5" xfId="792"/>
    <cellStyle name="Обычный 3 3 2 5" xfId="151"/>
    <cellStyle name="Обычный 3 3 2 5 2" xfId="234"/>
    <cellStyle name="Обычный 3 3 2 5 2 2" xfId="400"/>
    <cellStyle name="Обычный 3 3 2 5 2 2 2" xfId="734"/>
    <cellStyle name="Обычный 3 3 2 5 2 2 2 2" xfId="1398"/>
    <cellStyle name="Обычный 3 3 2 5 2 2 3" xfId="1066"/>
    <cellStyle name="Обычный 3 3 2 5 2 3" xfId="568"/>
    <cellStyle name="Обычный 3 3 2 5 2 3 2" xfId="1232"/>
    <cellStyle name="Обычный 3 3 2 5 2 4" xfId="900"/>
    <cellStyle name="Обычный 3 3 2 5 3" xfId="317"/>
    <cellStyle name="Обычный 3 3 2 5 3 2" xfId="651"/>
    <cellStyle name="Обычный 3 3 2 5 3 2 2" xfId="1315"/>
    <cellStyle name="Обычный 3 3 2 5 3 3" xfId="983"/>
    <cellStyle name="Обычный 3 3 2 5 4" xfId="485"/>
    <cellStyle name="Обычный 3 3 2 5 4 2" xfId="1149"/>
    <cellStyle name="Обычный 3 3 2 5 5" xfId="817"/>
    <cellStyle name="Обычный 3 3 2 6" xfId="176"/>
    <cellStyle name="Обычный 3 3 2 6 2" xfId="342"/>
    <cellStyle name="Обычный 3 3 2 6 2 2" xfId="676"/>
    <cellStyle name="Обычный 3 3 2 6 2 2 2" xfId="1340"/>
    <cellStyle name="Обычный 3 3 2 6 2 3" xfId="1008"/>
    <cellStyle name="Обычный 3 3 2 6 3" xfId="510"/>
    <cellStyle name="Обычный 3 3 2 6 3 2" xfId="1174"/>
    <cellStyle name="Обычный 3 3 2 6 4" xfId="842"/>
    <cellStyle name="Обычный 3 3 2 7" xfId="259"/>
    <cellStyle name="Обычный 3 3 2 7 2" xfId="593"/>
    <cellStyle name="Обычный 3 3 2 7 2 2" xfId="1257"/>
    <cellStyle name="Обычный 3 3 2 7 3" xfId="925"/>
    <cellStyle name="Обычный 3 3 2 8" xfId="427"/>
    <cellStyle name="Обычный 3 3 2 8 2" xfId="1091"/>
    <cellStyle name="Обычный 3 3 2 9" xfId="759"/>
    <cellStyle name="Обычный 3 3 3" xfId="34"/>
    <cellStyle name="Обычный 3 3 3 2" xfId="48"/>
    <cellStyle name="Обычный 3 3 3 2 2" xfId="141"/>
    <cellStyle name="Обычный 3 3 3 2 2 2" xfId="224"/>
    <cellStyle name="Обычный 3 3 3 2 2 2 2" xfId="390"/>
    <cellStyle name="Обычный 3 3 3 2 2 2 2 2" xfId="724"/>
    <cellStyle name="Обычный 3 3 3 2 2 2 2 2 2" xfId="1388"/>
    <cellStyle name="Обычный 3 3 3 2 2 2 2 3" xfId="1056"/>
    <cellStyle name="Обычный 3 3 3 2 2 2 3" xfId="558"/>
    <cellStyle name="Обычный 3 3 3 2 2 2 3 2" xfId="1222"/>
    <cellStyle name="Обычный 3 3 3 2 2 2 4" xfId="890"/>
    <cellStyle name="Обычный 3 3 3 2 2 3" xfId="307"/>
    <cellStyle name="Обычный 3 3 3 2 2 3 2" xfId="641"/>
    <cellStyle name="Обычный 3 3 3 2 2 3 2 2" xfId="1305"/>
    <cellStyle name="Обычный 3 3 3 2 2 3 3" xfId="973"/>
    <cellStyle name="Обычный 3 3 3 2 2 4" xfId="475"/>
    <cellStyle name="Обычный 3 3 3 2 2 4 2" xfId="1139"/>
    <cellStyle name="Обычный 3 3 3 2 2 5" xfId="807"/>
    <cellStyle name="Обычный 3 3 3 2 3" xfId="166"/>
    <cellStyle name="Обычный 3 3 3 2 3 2" xfId="249"/>
    <cellStyle name="Обычный 3 3 3 2 3 2 2" xfId="415"/>
    <cellStyle name="Обычный 3 3 3 2 3 2 2 2" xfId="749"/>
    <cellStyle name="Обычный 3 3 3 2 3 2 2 2 2" xfId="1413"/>
    <cellStyle name="Обычный 3 3 3 2 3 2 2 3" xfId="1081"/>
    <cellStyle name="Обычный 3 3 3 2 3 2 3" xfId="583"/>
    <cellStyle name="Обычный 3 3 3 2 3 2 3 2" xfId="1247"/>
    <cellStyle name="Обычный 3 3 3 2 3 2 4" xfId="915"/>
    <cellStyle name="Обычный 3 3 3 2 3 3" xfId="332"/>
    <cellStyle name="Обычный 3 3 3 2 3 3 2" xfId="666"/>
    <cellStyle name="Обычный 3 3 3 2 3 3 2 2" xfId="1330"/>
    <cellStyle name="Обычный 3 3 3 2 3 3 3" xfId="998"/>
    <cellStyle name="Обычный 3 3 3 2 3 4" xfId="500"/>
    <cellStyle name="Обычный 3 3 3 2 3 4 2" xfId="1164"/>
    <cellStyle name="Обычный 3 3 3 2 3 5" xfId="832"/>
    <cellStyle name="Обычный 3 3 3 2 4" xfId="191"/>
    <cellStyle name="Обычный 3 3 3 2 4 2" xfId="357"/>
    <cellStyle name="Обычный 3 3 3 2 4 2 2" xfId="691"/>
    <cellStyle name="Обычный 3 3 3 2 4 2 2 2" xfId="1355"/>
    <cellStyle name="Обычный 3 3 3 2 4 2 3" xfId="1023"/>
    <cellStyle name="Обычный 3 3 3 2 4 3" xfId="525"/>
    <cellStyle name="Обычный 3 3 3 2 4 3 2" xfId="1189"/>
    <cellStyle name="Обычный 3 3 3 2 4 4" xfId="857"/>
    <cellStyle name="Обычный 3 3 3 2 5" xfId="274"/>
    <cellStyle name="Обычный 3 3 3 2 5 2" xfId="608"/>
    <cellStyle name="Обычный 3 3 3 2 5 2 2" xfId="1272"/>
    <cellStyle name="Обычный 3 3 3 2 5 3" xfId="940"/>
    <cellStyle name="Обычный 3 3 3 2 6" xfId="442"/>
    <cellStyle name="Обычный 3 3 3 2 6 2" xfId="1106"/>
    <cellStyle name="Обычный 3 3 3 2 7" xfId="774"/>
    <cellStyle name="Обычный 3 3 3 2 8" xfId="1440"/>
    <cellStyle name="Обычный 3 3 3 3" xfId="129"/>
    <cellStyle name="Обычный 3 3 3 3 2" xfId="212"/>
    <cellStyle name="Обычный 3 3 3 3 2 2" xfId="378"/>
    <cellStyle name="Обычный 3 3 3 3 2 2 2" xfId="712"/>
    <cellStyle name="Обычный 3 3 3 3 2 2 2 2" xfId="1376"/>
    <cellStyle name="Обычный 3 3 3 3 2 2 3" xfId="1044"/>
    <cellStyle name="Обычный 3 3 3 3 2 3" xfId="546"/>
    <cellStyle name="Обычный 3 3 3 3 2 3 2" xfId="1210"/>
    <cellStyle name="Обычный 3 3 3 3 2 4" xfId="878"/>
    <cellStyle name="Обычный 3 3 3 3 3" xfId="295"/>
    <cellStyle name="Обычный 3 3 3 3 3 2" xfId="629"/>
    <cellStyle name="Обычный 3 3 3 3 3 2 2" xfId="1293"/>
    <cellStyle name="Обычный 3 3 3 3 3 3" xfId="961"/>
    <cellStyle name="Обычный 3 3 3 3 4" xfId="463"/>
    <cellStyle name="Обычный 3 3 3 3 4 2" xfId="1127"/>
    <cellStyle name="Обычный 3 3 3 3 5" xfId="795"/>
    <cellStyle name="Обычный 3 3 3 4" xfId="154"/>
    <cellStyle name="Обычный 3 3 3 4 2" xfId="237"/>
    <cellStyle name="Обычный 3 3 3 4 2 2" xfId="403"/>
    <cellStyle name="Обычный 3 3 3 4 2 2 2" xfId="737"/>
    <cellStyle name="Обычный 3 3 3 4 2 2 2 2" xfId="1401"/>
    <cellStyle name="Обычный 3 3 3 4 2 2 3" xfId="1069"/>
    <cellStyle name="Обычный 3 3 3 4 2 3" xfId="571"/>
    <cellStyle name="Обычный 3 3 3 4 2 3 2" xfId="1235"/>
    <cellStyle name="Обычный 3 3 3 4 2 4" xfId="903"/>
    <cellStyle name="Обычный 3 3 3 4 3" xfId="320"/>
    <cellStyle name="Обычный 3 3 3 4 3 2" xfId="654"/>
    <cellStyle name="Обычный 3 3 3 4 3 2 2" xfId="1318"/>
    <cellStyle name="Обычный 3 3 3 4 3 3" xfId="986"/>
    <cellStyle name="Обычный 3 3 3 4 4" xfId="488"/>
    <cellStyle name="Обычный 3 3 3 4 4 2" xfId="1152"/>
    <cellStyle name="Обычный 3 3 3 4 5" xfId="820"/>
    <cellStyle name="Обычный 3 3 3 5" xfId="179"/>
    <cellStyle name="Обычный 3 3 3 5 2" xfId="345"/>
    <cellStyle name="Обычный 3 3 3 5 2 2" xfId="679"/>
    <cellStyle name="Обычный 3 3 3 5 2 2 2" xfId="1343"/>
    <cellStyle name="Обычный 3 3 3 5 2 3" xfId="1011"/>
    <cellStyle name="Обычный 3 3 3 5 3" xfId="513"/>
    <cellStyle name="Обычный 3 3 3 5 3 2" xfId="1177"/>
    <cellStyle name="Обычный 3 3 3 5 4" xfId="845"/>
    <cellStyle name="Обычный 3 3 3 6" xfId="262"/>
    <cellStyle name="Обычный 3 3 3 6 2" xfId="596"/>
    <cellStyle name="Обычный 3 3 3 6 2 2" xfId="1260"/>
    <cellStyle name="Обычный 3 3 3 6 3" xfId="928"/>
    <cellStyle name="Обычный 3 3 3 7" xfId="430"/>
    <cellStyle name="Обычный 3 3 3 7 2" xfId="1094"/>
    <cellStyle name="Обычный 3 3 3 8" xfId="762"/>
    <cellStyle name="Обычный 3 3 3 9" xfId="1428"/>
    <cellStyle name="Обычный 3 3 4" xfId="42"/>
    <cellStyle name="Обычный 3 3 4 2" xfId="135"/>
    <cellStyle name="Обычный 3 3 4 2 2" xfId="218"/>
    <cellStyle name="Обычный 3 3 4 2 2 2" xfId="384"/>
    <cellStyle name="Обычный 3 3 4 2 2 2 2" xfId="718"/>
    <cellStyle name="Обычный 3 3 4 2 2 2 2 2" xfId="1382"/>
    <cellStyle name="Обычный 3 3 4 2 2 2 3" xfId="1050"/>
    <cellStyle name="Обычный 3 3 4 2 2 3" xfId="552"/>
    <cellStyle name="Обычный 3 3 4 2 2 3 2" xfId="1216"/>
    <cellStyle name="Обычный 3 3 4 2 2 4" xfId="884"/>
    <cellStyle name="Обычный 3 3 4 2 3" xfId="301"/>
    <cellStyle name="Обычный 3 3 4 2 3 2" xfId="635"/>
    <cellStyle name="Обычный 3 3 4 2 3 2 2" xfId="1299"/>
    <cellStyle name="Обычный 3 3 4 2 3 3" xfId="967"/>
    <cellStyle name="Обычный 3 3 4 2 4" xfId="469"/>
    <cellStyle name="Обычный 3 3 4 2 4 2" xfId="1133"/>
    <cellStyle name="Обычный 3 3 4 2 5" xfId="801"/>
    <cellStyle name="Обычный 3 3 4 3" xfId="160"/>
    <cellStyle name="Обычный 3 3 4 3 2" xfId="243"/>
    <cellStyle name="Обычный 3 3 4 3 2 2" xfId="409"/>
    <cellStyle name="Обычный 3 3 4 3 2 2 2" xfId="743"/>
    <cellStyle name="Обычный 3 3 4 3 2 2 2 2" xfId="1407"/>
    <cellStyle name="Обычный 3 3 4 3 2 2 3" xfId="1075"/>
    <cellStyle name="Обычный 3 3 4 3 2 3" xfId="577"/>
    <cellStyle name="Обычный 3 3 4 3 2 3 2" xfId="1241"/>
    <cellStyle name="Обычный 3 3 4 3 2 4" xfId="909"/>
    <cellStyle name="Обычный 3 3 4 3 3" xfId="326"/>
    <cellStyle name="Обычный 3 3 4 3 3 2" xfId="660"/>
    <cellStyle name="Обычный 3 3 4 3 3 2 2" xfId="1324"/>
    <cellStyle name="Обычный 3 3 4 3 3 3" xfId="992"/>
    <cellStyle name="Обычный 3 3 4 3 4" xfId="494"/>
    <cellStyle name="Обычный 3 3 4 3 4 2" xfId="1158"/>
    <cellStyle name="Обычный 3 3 4 3 5" xfId="826"/>
    <cellStyle name="Обычный 3 3 4 4" xfId="185"/>
    <cellStyle name="Обычный 3 3 4 4 2" xfId="351"/>
    <cellStyle name="Обычный 3 3 4 4 2 2" xfId="685"/>
    <cellStyle name="Обычный 3 3 4 4 2 2 2" xfId="1349"/>
    <cellStyle name="Обычный 3 3 4 4 2 3" xfId="1017"/>
    <cellStyle name="Обычный 3 3 4 4 3" xfId="519"/>
    <cellStyle name="Обычный 3 3 4 4 3 2" xfId="1183"/>
    <cellStyle name="Обычный 3 3 4 4 4" xfId="851"/>
    <cellStyle name="Обычный 3 3 4 5" xfId="268"/>
    <cellStyle name="Обычный 3 3 4 5 2" xfId="602"/>
    <cellStyle name="Обычный 3 3 4 5 2 2" xfId="1266"/>
    <cellStyle name="Обычный 3 3 4 5 3" xfId="934"/>
    <cellStyle name="Обычный 3 3 4 6" xfId="436"/>
    <cellStyle name="Обычный 3 3 4 6 2" xfId="1100"/>
    <cellStyle name="Обычный 3 3 4 7" xfId="768"/>
    <cellStyle name="Обычный 3 3 4 8" xfId="1434"/>
    <cellStyle name="Обычный 3 3 5" xfId="94"/>
    <cellStyle name="Обычный 3 3 6" xfId="123"/>
    <cellStyle name="Обычный 3 3 6 2" xfId="206"/>
    <cellStyle name="Обычный 3 3 6 2 2" xfId="372"/>
    <cellStyle name="Обычный 3 3 6 2 2 2" xfId="706"/>
    <cellStyle name="Обычный 3 3 6 2 2 2 2" xfId="1370"/>
    <cellStyle name="Обычный 3 3 6 2 2 3" xfId="1038"/>
    <cellStyle name="Обычный 3 3 6 2 3" xfId="540"/>
    <cellStyle name="Обычный 3 3 6 2 3 2" xfId="1204"/>
    <cellStyle name="Обычный 3 3 6 2 4" xfId="872"/>
    <cellStyle name="Обычный 3 3 6 3" xfId="289"/>
    <cellStyle name="Обычный 3 3 6 3 2" xfId="623"/>
    <cellStyle name="Обычный 3 3 6 3 2 2" xfId="1287"/>
    <cellStyle name="Обычный 3 3 6 3 3" xfId="955"/>
    <cellStyle name="Обычный 3 3 6 4" xfId="457"/>
    <cellStyle name="Обычный 3 3 6 4 2" xfId="1121"/>
    <cellStyle name="Обычный 3 3 6 5" xfId="789"/>
    <cellStyle name="Обычный 3 3 7" xfId="148"/>
    <cellStyle name="Обычный 3 3 7 2" xfId="231"/>
    <cellStyle name="Обычный 3 3 7 2 2" xfId="397"/>
    <cellStyle name="Обычный 3 3 7 2 2 2" xfId="731"/>
    <cellStyle name="Обычный 3 3 7 2 2 2 2" xfId="1395"/>
    <cellStyle name="Обычный 3 3 7 2 2 3" xfId="1063"/>
    <cellStyle name="Обычный 3 3 7 2 3" xfId="565"/>
    <cellStyle name="Обычный 3 3 7 2 3 2" xfId="1229"/>
    <cellStyle name="Обычный 3 3 7 2 4" xfId="897"/>
    <cellStyle name="Обычный 3 3 7 3" xfId="314"/>
    <cellStyle name="Обычный 3 3 7 3 2" xfId="648"/>
    <cellStyle name="Обычный 3 3 7 3 2 2" xfId="1312"/>
    <cellStyle name="Обычный 3 3 7 3 3" xfId="980"/>
    <cellStyle name="Обычный 3 3 7 4" xfId="482"/>
    <cellStyle name="Обычный 3 3 7 4 2" xfId="1146"/>
    <cellStyle name="Обычный 3 3 7 5" xfId="814"/>
    <cellStyle name="Обычный 3 3 8" xfId="173"/>
    <cellStyle name="Обычный 3 3 8 2" xfId="339"/>
    <cellStyle name="Обычный 3 3 8 2 2" xfId="673"/>
    <cellStyle name="Обычный 3 3 8 2 2 2" xfId="1337"/>
    <cellStyle name="Обычный 3 3 8 2 3" xfId="1005"/>
    <cellStyle name="Обычный 3 3 8 3" xfId="507"/>
    <cellStyle name="Обычный 3 3 8 3 2" xfId="1171"/>
    <cellStyle name="Обычный 3 3 8 4" xfId="839"/>
    <cellStyle name="Обычный 3 3 9" xfId="256"/>
    <cellStyle name="Обычный 3 3 9 2" xfId="590"/>
    <cellStyle name="Обычный 3 3 9 2 2" xfId="1254"/>
    <cellStyle name="Обычный 3 3 9 3" xfId="922"/>
    <cellStyle name="Обычный 3 4" xfId="53"/>
    <cellStyle name="Обычный 3 4 2" xfId="196"/>
    <cellStyle name="Обычный 3 4 2 2" xfId="362"/>
    <cellStyle name="Обычный 3 4 2 2 2" xfId="696"/>
    <cellStyle name="Обычный 3 4 2 2 2 2" xfId="1360"/>
    <cellStyle name="Обычный 3 4 2 2 3" xfId="1028"/>
    <cellStyle name="Обычный 3 4 2 3" xfId="530"/>
    <cellStyle name="Обычный 3 4 2 3 2" xfId="1194"/>
    <cellStyle name="Обычный 3 4 2 4" xfId="862"/>
    <cellStyle name="Обычный 3 4 3" xfId="279"/>
    <cellStyle name="Обычный 3 4 3 2" xfId="613"/>
    <cellStyle name="Обычный 3 4 3 2 2" xfId="1277"/>
    <cellStyle name="Обычный 3 4 3 3" xfId="945"/>
    <cellStyle name="Обычный 3 4 4" xfId="447"/>
    <cellStyle name="Обычный 3 4 4 2" xfId="1111"/>
    <cellStyle name="Обычный 3 4 5" xfId="779"/>
    <cellStyle name="Обычный 3 5" xfId="115"/>
    <cellStyle name="Обычный 3 5 2" xfId="198"/>
    <cellStyle name="Обычный 3 5 2 2" xfId="364"/>
    <cellStyle name="Обычный 3 5 2 2 2" xfId="698"/>
    <cellStyle name="Обычный 3 5 2 2 2 2" xfId="1362"/>
    <cellStyle name="Обычный 3 5 2 2 3" xfId="1030"/>
    <cellStyle name="Обычный 3 5 2 3" xfId="532"/>
    <cellStyle name="Обычный 3 5 2 3 2" xfId="1196"/>
    <cellStyle name="Обычный 3 5 2 4" xfId="864"/>
    <cellStyle name="Обычный 3 5 3" xfId="281"/>
    <cellStyle name="Обычный 3 5 3 2" xfId="615"/>
    <cellStyle name="Обычный 3 5 3 2 2" xfId="1279"/>
    <cellStyle name="Обычный 3 5 3 3" xfId="947"/>
    <cellStyle name="Обычный 3 5 4" xfId="449"/>
    <cellStyle name="Обычный 3 5 4 2" xfId="1113"/>
    <cellStyle name="Обычный 3 5 5" xfId="781"/>
    <cellStyle name="Обычный 3 6" xfId="117"/>
    <cellStyle name="Обычный 3 6 2" xfId="200"/>
    <cellStyle name="Обычный 3 6 2 2" xfId="366"/>
    <cellStyle name="Обычный 3 6 2 2 2" xfId="700"/>
    <cellStyle name="Обычный 3 6 2 2 2 2" xfId="1364"/>
    <cellStyle name="Обычный 3 6 2 2 3" xfId="1032"/>
    <cellStyle name="Обычный 3 6 2 3" xfId="534"/>
    <cellStyle name="Обычный 3 6 2 3 2" xfId="1198"/>
    <cellStyle name="Обычный 3 6 2 4" xfId="866"/>
    <cellStyle name="Обычный 3 6 3" xfId="283"/>
    <cellStyle name="Обычный 3 6 3 2" xfId="617"/>
    <cellStyle name="Обычный 3 6 3 2 2" xfId="1281"/>
    <cellStyle name="Обычный 3 6 3 3" xfId="949"/>
    <cellStyle name="Обычный 3 6 4" xfId="451"/>
    <cellStyle name="Обычный 3 6 4 2" xfId="1115"/>
    <cellStyle name="Обычный 3 6 5" xfId="783"/>
    <cellStyle name="Обычный 3 7" xfId="119"/>
    <cellStyle name="Обычный 3 7 2" xfId="202"/>
    <cellStyle name="Обычный 3 7 2 2" xfId="368"/>
    <cellStyle name="Обычный 3 7 2 2 2" xfId="702"/>
    <cellStyle name="Обычный 3 7 2 2 2 2" xfId="1366"/>
    <cellStyle name="Обычный 3 7 2 2 3" xfId="1034"/>
    <cellStyle name="Обычный 3 7 2 3" xfId="536"/>
    <cellStyle name="Обычный 3 7 2 3 2" xfId="1200"/>
    <cellStyle name="Обычный 3 7 2 4" xfId="868"/>
    <cellStyle name="Обычный 3 7 3" xfId="285"/>
    <cellStyle name="Обычный 3 7 3 2" xfId="619"/>
    <cellStyle name="Обычный 3 7 3 2 2" xfId="1283"/>
    <cellStyle name="Обычный 3 7 3 3" xfId="951"/>
    <cellStyle name="Обычный 3 7 4" xfId="453"/>
    <cellStyle name="Обычный 3 7 4 2" xfId="1117"/>
    <cellStyle name="Обычный 3 7 5" xfId="785"/>
    <cellStyle name="Обычный 4" xfId="24"/>
    <cellStyle name="Обычный 4 2" xfId="97"/>
    <cellStyle name="Обычный 4 3" xfId="96"/>
    <cellStyle name="Обычный 5" xfId="10"/>
    <cellStyle name="Обычный 5 2" xfId="99"/>
    <cellStyle name="Обычный 5 3" xfId="98"/>
    <cellStyle name="Обычный 6" xfId="9"/>
    <cellStyle name="Обычный 6 2" xfId="101"/>
    <cellStyle name="Обычный 6 3" xfId="100"/>
    <cellStyle name="Обычный 7" xfId="12"/>
    <cellStyle name="Обычный 8" xfId="11"/>
    <cellStyle name="Обычный 8 2" xfId="103"/>
    <cellStyle name="Обычный 8 3" xfId="102"/>
    <cellStyle name="Обычный 9" xfId="13"/>
    <cellStyle name="Обычный_4894.495 после 16.03.05" xfId="1"/>
    <cellStyle name="Обычный_ГУС приложение к пояснит. записке 25-п" xfId="8"/>
    <cellStyle name="Обычный_Лист1" xfId="2"/>
    <cellStyle name="Обычный_План отдельно" xfId="7"/>
    <cellStyle name="Плохой 2" xfId="104"/>
    <cellStyle name="Пояснение 2" xfId="105"/>
    <cellStyle name="Примечание 2" xfId="106"/>
    <cellStyle name="Процентный" xfId="6" builtinId="5"/>
    <cellStyle name="Процентный 2" xfId="107"/>
    <cellStyle name="Процентный 3" xfId="114"/>
    <cellStyle name="Связанная ячейка 2" xfId="108"/>
    <cellStyle name="Текст предупреждения 2" xfId="109"/>
    <cellStyle name="Финансовый" xfId="3" builtinId="3"/>
    <cellStyle name="Финансовый 2" xfId="5"/>
    <cellStyle name="Финансовый 3" xfId="110"/>
    <cellStyle name="Финансовый 3 2" xfId="25"/>
    <cellStyle name="Финансовый 3 2 10" xfId="754"/>
    <cellStyle name="Финансовый 3 2 11" xfId="1420"/>
    <cellStyle name="Финансовый 3 2 2" xfId="29"/>
    <cellStyle name="Финансовый 3 2 2 10" xfId="1423"/>
    <cellStyle name="Финансовый 3 2 2 2" xfId="35"/>
    <cellStyle name="Финансовый 3 2 2 2 2" xfId="49"/>
    <cellStyle name="Финансовый 3 2 2 2 2 2" xfId="142"/>
    <cellStyle name="Финансовый 3 2 2 2 2 2 2" xfId="225"/>
    <cellStyle name="Финансовый 3 2 2 2 2 2 2 2" xfId="391"/>
    <cellStyle name="Финансовый 3 2 2 2 2 2 2 2 2" xfId="725"/>
    <cellStyle name="Финансовый 3 2 2 2 2 2 2 2 2 2" xfId="1389"/>
    <cellStyle name="Финансовый 3 2 2 2 2 2 2 2 3" xfId="1057"/>
    <cellStyle name="Финансовый 3 2 2 2 2 2 2 3" xfId="559"/>
    <cellStyle name="Финансовый 3 2 2 2 2 2 2 3 2" xfId="1223"/>
    <cellStyle name="Финансовый 3 2 2 2 2 2 2 4" xfId="891"/>
    <cellStyle name="Финансовый 3 2 2 2 2 2 3" xfId="308"/>
    <cellStyle name="Финансовый 3 2 2 2 2 2 3 2" xfId="642"/>
    <cellStyle name="Финансовый 3 2 2 2 2 2 3 2 2" xfId="1306"/>
    <cellStyle name="Финансовый 3 2 2 2 2 2 3 3" xfId="974"/>
    <cellStyle name="Финансовый 3 2 2 2 2 2 4" xfId="476"/>
    <cellStyle name="Финансовый 3 2 2 2 2 2 4 2" xfId="1140"/>
    <cellStyle name="Финансовый 3 2 2 2 2 2 5" xfId="808"/>
    <cellStyle name="Финансовый 3 2 2 2 2 3" xfId="167"/>
    <cellStyle name="Финансовый 3 2 2 2 2 3 2" xfId="250"/>
    <cellStyle name="Финансовый 3 2 2 2 2 3 2 2" xfId="416"/>
    <cellStyle name="Финансовый 3 2 2 2 2 3 2 2 2" xfId="750"/>
    <cellStyle name="Финансовый 3 2 2 2 2 3 2 2 2 2" xfId="1414"/>
    <cellStyle name="Финансовый 3 2 2 2 2 3 2 2 3" xfId="1082"/>
    <cellStyle name="Финансовый 3 2 2 2 2 3 2 3" xfId="584"/>
    <cellStyle name="Финансовый 3 2 2 2 2 3 2 3 2" xfId="1248"/>
    <cellStyle name="Финансовый 3 2 2 2 2 3 2 4" xfId="916"/>
    <cellStyle name="Финансовый 3 2 2 2 2 3 3" xfId="333"/>
    <cellStyle name="Финансовый 3 2 2 2 2 3 3 2" xfId="667"/>
    <cellStyle name="Финансовый 3 2 2 2 2 3 3 2 2" xfId="1331"/>
    <cellStyle name="Финансовый 3 2 2 2 2 3 3 3" xfId="999"/>
    <cellStyle name="Финансовый 3 2 2 2 2 3 4" xfId="501"/>
    <cellStyle name="Финансовый 3 2 2 2 2 3 4 2" xfId="1165"/>
    <cellStyle name="Финансовый 3 2 2 2 2 3 5" xfId="833"/>
    <cellStyle name="Финансовый 3 2 2 2 2 4" xfId="192"/>
    <cellStyle name="Финансовый 3 2 2 2 2 4 2" xfId="358"/>
    <cellStyle name="Финансовый 3 2 2 2 2 4 2 2" xfId="692"/>
    <cellStyle name="Финансовый 3 2 2 2 2 4 2 2 2" xfId="1356"/>
    <cellStyle name="Финансовый 3 2 2 2 2 4 2 3" xfId="1024"/>
    <cellStyle name="Финансовый 3 2 2 2 2 4 3" xfId="526"/>
    <cellStyle name="Финансовый 3 2 2 2 2 4 3 2" xfId="1190"/>
    <cellStyle name="Финансовый 3 2 2 2 2 4 4" xfId="858"/>
    <cellStyle name="Финансовый 3 2 2 2 2 5" xfId="275"/>
    <cellStyle name="Финансовый 3 2 2 2 2 5 2" xfId="609"/>
    <cellStyle name="Финансовый 3 2 2 2 2 5 2 2" xfId="1273"/>
    <cellStyle name="Финансовый 3 2 2 2 2 5 3" xfId="941"/>
    <cellStyle name="Финансовый 3 2 2 2 2 6" xfId="443"/>
    <cellStyle name="Финансовый 3 2 2 2 2 6 2" xfId="1107"/>
    <cellStyle name="Финансовый 3 2 2 2 2 7" xfId="775"/>
    <cellStyle name="Финансовый 3 2 2 2 2 8" xfId="1441"/>
    <cellStyle name="Финансовый 3 2 2 2 3" xfId="130"/>
    <cellStyle name="Финансовый 3 2 2 2 3 2" xfId="213"/>
    <cellStyle name="Финансовый 3 2 2 2 3 2 2" xfId="379"/>
    <cellStyle name="Финансовый 3 2 2 2 3 2 2 2" xfId="713"/>
    <cellStyle name="Финансовый 3 2 2 2 3 2 2 2 2" xfId="1377"/>
    <cellStyle name="Финансовый 3 2 2 2 3 2 2 3" xfId="1045"/>
    <cellStyle name="Финансовый 3 2 2 2 3 2 3" xfId="547"/>
    <cellStyle name="Финансовый 3 2 2 2 3 2 3 2" xfId="1211"/>
    <cellStyle name="Финансовый 3 2 2 2 3 2 4" xfId="879"/>
    <cellStyle name="Финансовый 3 2 2 2 3 3" xfId="296"/>
    <cellStyle name="Финансовый 3 2 2 2 3 3 2" xfId="630"/>
    <cellStyle name="Финансовый 3 2 2 2 3 3 2 2" xfId="1294"/>
    <cellStyle name="Финансовый 3 2 2 2 3 3 3" xfId="962"/>
    <cellStyle name="Финансовый 3 2 2 2 3 4" xfId="464"/>
    <cellStyle name="Финансовый 3 2 2 2 3 4 2" xfId="1128"/>
    <cellStyle name="Финансовый 3 2 2 2 3 5" xfId="796"/>
    <cellStyle name="Финансовый 3 2 2 2 4" xfId="155"/>
    <cellStyle name="Финансовый 3 2 2 2 4 2" xfId="238"/>
    <cellStyle name="Финансовый 3 2 2 2 4 2 2" xfId="404"/>
    <cellStyle name="Финансовый 3 2 2 2 4 2 2 2" xfId="738"/>
    <cellStyle name="Финансовый 3 2 2 2 4 2 2 2 2" xfId="1402"/>
    <cellStyle name="Финансовый 3 2 2 2 4 2 2 3" xfId="1070"/>
    <cellStyle name="Финансовый 3 2 2 2 4 2 3" xfId="572"/>
    <cellStyle name="Финансовый 3 2 2 2 4 2 3 2" xfId="1236"/>
    <cellStyle name="Финансовый 3 2 2 2 4 2 4" xfId="904"/>
    <cellStyle name="Финансовый 3 2 2 2 4 3" xfId="321"/>
    <cellStyle name="Финансовый 3 2 2 2 4 3 2" xfId="655"/>
    <cellStyle name="Финансовый 3 2 2 2 4 3 2 2" xfId="1319"/>
    <cellStyle name="Финансовый 3 2 2 2 4 3 3" xfId="987"/>
    <cellStyle name="Финансовый 3 2 2 2 4 4" xfId="489"/>
    <cellStyle name="Финансовый 3 2 2 2 4 4 2" xfId="1153"/>
    <cellStyle name="Финансовый 3 2 2 2 4 5" xfId="821"/>
    <cellStyle name="Финансовый 3 2 2 2 5" xfId="180"/>
    <cellStyle name="Финансовый 3 2 2 2 5 2" xfId="346"/>
    <cellStyle name="Финансовый 3 2 2 2 5 2 2" xfId="680"/>
    <cellStyle name="Финансовый 3 2 2 2 5 2 2 2" xfId="1344"/>
    <cellStyle name="Финансовый 3 2 2 2 5 2 3" xfId="1012"/>
    <cellStyle name="Финансовый 3 2 2 2 5 3" xfId="514"/>
    <cellStyle name="Финансовый 3 2 2 2 5 3 2" xfId="1178"/>
    <cellStyle name="Финансовый 3 2 2 2 5 4" xfId="846"/>
    <cellStyle name="Финансовый 3 2 2 2 6" xfId="263"/>
    <cellStyle name="Финансовый 3 2 2 2 6 2" xfId="597"/>
    <cellStyle name="Финансовый 3 2 2 2 6 2 2" xfId="1261"/>
    <cellStyle name="Финансовый 3 2 2 2 6 3" xfId="929"/>
    <cellStyle name="Финансовый 3 2 2 2 7" xfId="431"/>
    <cellStyle name="Финансовый 3 2 2 2 7 2" xfId="1095"/>
    <cellStyle name="Финансовый 3 2 2 2 8" xfId="763"/>
    <cellStyle name="Финансовый 3 2 2 2 9" xfId="1429"/>
    <cellStyle name="Финансовый 3 2 2 3" xfId="43"/>
    <cellStyle name="Финансовый 3 2 2 3 2" xfId="136"/>
    <cellStyle name="Финансовый 3 2 2 3 2 2" xfId="219"/>
    <cellStyle name="Финансовый 3 2 2 3 2 2 2" xfId="385"/>
    <cellStyle name="Финансовый 3 2 2 3 2 2 2 2" xfId="719"/>
    <cellStyle name="Финансовый 3 2 2 3 2 2 2 2 2" xfId="1383"/>
    <cellStyle name="Финансовый 3 2 2 3 2 2 2 3" xfId="1051"/>
    <cellStyle name="Финансовый 3 2 2 3 2 2 3" xfId="553"/>
    <cellStyle name="Финансовый 3 2 2 3 2 2 3 2" xfId="1217"/>
    <cellStyle name="Финансовый 3 2 2 3 2 2 4" xfId="885"/>
    <cellStyle name="Финансовый 3 2 2 3 2 3" xfId="302"/>
    <cellStyle name="Финансовый 3 2 2 3 2 3 2" xfId="636"/>
    <cellStyle name="Финансовый 3 2 2 3 2 3 2 2" xfId="1300"/>
    <cellStyle name="Финансовый 3 2 2 3 2 3 3" xfId="968"/>
    <cellStyle name="Финансовый 3 2 2 3 2 4" xfId="470"/>
    <cellStyle name="Финансовый 3 2 2 3 2 4 2" xfId="1134"/>
    <cellStyle name="Финансовый 3 2 2 3 2 5" xfId="802"/>
    <cellStyle name="Финансовый 3 2 2 3 3" xfId="161"/>
    <cellStyle name="Финансовый 3 2 2 3 3 2" xfId="244"/>
    <cellStyle name="Финансовый 3 2 2 3 3 2 2" xfId="410"/>
    <cellStyle name="Финансовый 3 2 2 3 3 2 2 2" xfId="744"/>
    <cellStyle name="Финансовый 3 2 2 3 3 2 2 2 2" xfId="1408"/>
    <cellStyle name="Финансовый 3 2 2 3 3 2 2 3" xfId="1076"/>
    <cellStyle name="Финансовый 3 2 2 3 3 2 3" xfId="578"/>
    <cellStyle name="Финансовый 3 2 2 3 3 2 3 2" xfId="1242"/>
    <cellStyle name="Финансовый 3 2 2 3 3 2 4" xfId="910"/>
    <cellStyle name="Финансовый 3 2 2 3 3 3" xfId="327"/>
    <cellStyle name="Финансовый 3 2 2 3 3 3 2" xfId="661"/>
    <cellStyle name="Финансовый 3 2 2 3 3 3 2 2" xfId="1325"/>
    <cellStyle name="Финансовый 3 2 2 3 3 3 3" xfId="993"/>
    <cellStyle name="Финансовый 3 2 2 3 3 4" xfId="495"/>
    <cellStyle name="Финансовый 3 2 2 3 3 4 2" xfId="1159"/>
    <cellStyle name="Финансовый 3 2 2 3 3 5" xfId="827"/>
    <cellStyle name="Финансовый 3 2 2 3 4" xfId="186"/>
    <cellStyle name="Финансовый 3 2 2 3 4 2" xfId="352"/>
    <cellStyle name="Финансовый 3 2 2 3 4 2 2" xfId="686"/>
    <cellStyle name="Финансовый 3 2 2 3 4 2 2 2" xfId="1350"/>
    <cellStyle name="Финансовый 3 2 2 3 4 2 3" xfId="1018"/>
    <cellStyle name="Финансовый 3 2 2 3 4 3" xfId="520"/>
    <cellStyle name="Финансовый 3 2 2 3 4 3 2" xfId="1184"/>
    <cellStyle name="Финансовый 3 2 2 3 4 4" xfId="852"/>
    <cellStyle name="Финансовый 3 2 2 3 5" xfId="269"/>
    <cellStyle name="Финансовый 3 2 2 3 5 2" xfId="603"/>
    <cellStyle name="Финансовый 3 2 2 3 5 2 2" xfId="1267"/>
    <cellStyle name="Финансовый 3 2 2 3 5 3" xfId="935"/>
    <cellStyle name="Финансовый 3 2 2 3 6" xfId="437"/>
    <cellStyle name="Финансовый 3 2 2 3 6 2" xfId="1101"/>
    <cellStyle name="Финансовый 3 2 2 3 7" xfId="769"/>
    <cellStyle name="Финансовый 3 2 2 3 8" xfId="1435"/>
    <cellStyle name="Финансовый 3 2 2 4" xfId="124"/>
    <cellStyle name="Финансовый 3 2 2 4 2" xfId="207"/>
    <cellStyle name="Финансовый 3 2 2 4 2 2" xfId="373"/>
    <cellStyle name="Финансовый 3 2 2 4 2 2 2" xfId="707"/>
    <cellStyle name="Финансовый 3 2 2 4 2 2 2 2" xfId="1371"/>
    <cellStyle name="Финансовый 3 2 2 4 2 2 3" xfId="1039"/>
    <cellStyle name="Финансовый 3 2 2 4 2 3" xfId="541"/>
    <cellStyle name="Финансовый 3 2 2 4 2 3 2" xfId="1205"/>
    <cellStyle name="Финансовый 3 2 2 4 2 4" xfId="873"/>
    <cellStyle name="Финансовый 3 2 2 4 3" xfId="290"/>
    <cellStyle name="Финансовый 3 2 2 4 3 2" xfId="624"/>
    <cellStyle name="Финансовый 3 2 2 4 3 2 2" xfId="1288"/>
    <cellStyle name="Финансовый 3 2 2 4 3 3" xfId="956"/>
    <cellStyle name="Финансовый 3 2 2 4 4" xfId="458"/>
    <cellStyle name="Финансовый 3 2 2 4 4 2" xfId="1122"/>
    <cellStyle name="Финансовый 3 2 2 4 5" xfId="790"/>
    <cellStyle name="Финансовый 3 2 2 5" xfId="149"/>
    <cellStyle name="Финансовый 3 2 2 5 2" xfId="232"/>
    <cellStyle name="Финансовый 3 2 2 5 2 2" xfId="398"/>
    <cellStyle name="Финансовый 3 2 2 5 2 2 2" xfId="732"/>
    <cellStyle name="Финансовый 3 2 2 5 2 2 2 2" xfId="1396"/>
    <cellStyle name="Финансовый 3 2 2 5 2 2 3" xfId="1064"/>
    <cellStyle name="Финансовый 3 2 2 5 2 3" xfId="566"/>
    <cellStyle name="Финансовый 3 2 2 5 2 3 2" xfId="1230"/>
    <cellStyle name="Финансовый 3 2 2 5 2 4" xfId="898"/>
    <cellStyle name="Финансовый 3 2 2 5 3" xfId="315"/>
    <cellStyle name="Финансовый 3 2 2 5 3 2" xfId="649"/>
    <cellStyle name="Финансовый 3 2 2 5 3 2 2" xfId="1313"/>
    <cellStyle name="Финансовый 3 2 2 5 3 3" xfId="981"/>
    <cellStyle name="Финансовый 3 2 2 5 4" xfId="483"/>
    <cellStyle name="Финансовый 3 2 2 5 4 2" xfId="1147"/>
    <cellStyle name="Финансовый 3 2 2 5 5" xfId="815"/>
    <cellStyle name="Финансовый 3 2 2 6" xfId="174"/>
    <cellStyle name="Финансовый 3 2 2 6 2" xfId="340"/>
    <cellStyle name="Финансовый 3 2 2 6 2 2" xfId="674"/>
    <cellStyle name="Финансовый 3 2 2 6 2 2 2" xfId="1338"/>
    <cellStyle name="Финансовый 3 2 2 6 2 3" xfId="1006"/>
    <cellStyle name="Финансовый 3 2 2 6 3" xfId="508"/>
    <cellStyle name="Финансовый 3 2 2 6 3 2" xfId="1172"/>
    <cellStyle name="Финансовый 3 2 2 6 4" xfId="840"/>
    <cellStyle name="Финансовый 3 2 2 7" xfId="257"/>
    <cellStyle name="Финансовый 3 2 2 7 2" xfId="591"/>
    <cellStyle name="Финансовый 3 2 2 7 2 2" xfId="1255"/>
    <cellStyle name="Финансовый 3 2 2 7 3" xfId="923"/>
    <cellStyle name="Финансовый 3 2 2 8" xfId="425"/>
    <cellStyle name="Финансовый 3 2 2 8 2" xfId="1089"/>
    <cellStyle name="Финансовый 3 2 2 9" xfId="757"/>
    <cellStyle name="Финансовый 3 2 3" xfId="32"/>
    <cellStyle name="Финансовый 3 2 3 2" xfId="46"/>
    <cellStyle name="Финансовый 3 2 3 2 2" xfId="139"/>
    <cellStyle name="Финансовый 3 2 3 2 2 2" xfId="222"/>
    <cellStyle name="Финансовый 3 2 3 2 2 2 2" xfId="388"/>
    <cellStyle name="Финансовый 3 2 3 2 2 2 2 2" xfId="722"/>
    <cellStyle name="Финансовый 3 2 3 2 2 2 2 2 2" xfId="1386"/>
    <cellStyle name="Финансовый 3 2 3 2 2 2 2 3" xfId="1054"/>
    <cellStyle name="Финансовый 3 2 3 2 2 2 3" xfId="556"/>
    <cellStyle name="Финансовый 3 2 3 2 2 2 3 2" xfId="1220"/>
    <cellStyle name="Финансовый 3 2 3 2 2 2 4" xfId="888"/>
    <cellStyle name="Финансовый 3 2 3 2 2 3" xfId="305"/>
    <cellStyle name="Финансовый 3 2 3 2 2 3 2" xfId="639"/>
    <cellStyle name="Финансовый 3 2 3 2 2 3 2 2" xfId="1303"/>
    <cellStyle name="Финансовый 3 2 3 2 2 3 3" xfId="971"/>
    <cellStyle name="Финансовый 3 2 3 2 2 4" xfId="473"/>
    <cellStyle name="Финансовый 3 2 3 2 2 4 2" xfId="1137"/>
    <cellStyle name="Финансовый 3 2 3 2 2 5" xfId="805"/>
    <cellStyle name="Финансовый 3 2 3 2 3" xfId="164"/>
    <cellStyle name="Финансовый 3 2 3 2 3 2" xfId="247"/>
    <cellStyle name="Финансовый 3 2 3 2 3 2 2" xfId="413"/>
    <cellStyle name="Финансовый 3 2 3 2 3 2 2 2" xfId="747"/>
    <cellStyle name="Финансовый 3 2 3 2 3 2 2 2 2" xfId="1411"/>
    <cellStyle name="Финансовый 3 2 3 2 3 2 2 3" xfId="1079"/>
    <cellStyle name="Финансовый 3 2 3 2 3 2 3" xfId="581"/>
    <cellStyle name="Финансовый 3 2 3 2 3 2 3 2" xfId="1245"/>
    <cellStyle name="Финансовый 3 2 3 2 3 2 4" xfId="913"/>
    <cellStyle name="Финансовый 3 2 3 2 3 3" xfId="330"/>
    <cellStyle name="Финансовый 3 2 3 2 3 3 2" xfId="664"/>
    <cellStyle name="Финансовый 3 2 3 2 3 3 2 2" xfId="1328"/>
    <cellStyle name="Финансовый 3 2 3 2 3 3 3" xfId="996"/>
    <cellStyle name="Финансовый 3 2 3 2 3 4" xfId="498"/>
    <cellStyle name="Финансовый 3 2 3 2 3 4 2" xfId="1162"/>
    <cellStyle name="Финансовый 3 2 3 2 3 5" xfId="830"/>
    <cellStyle name="Финансовый 3 2 3 2 4" xfId="189"/>
    <cellStyle name="Финансовый 3 2 3 2 4 2" xfId="355"/>
    <cellStyle name="Финансовый 3 2 3 2 4 2 2" xfId="689"/>
    <cellStyle name="Финансовый 3 2 3 2 4 2 2 2" xfId="1353"/>
    <cellStyle name="Финансовый 3 2 3 2 4 2 3" xfId="1021"/>
    <cellStyle name="Финансовый 3 2 3 2 4 3" xfId="523"/>
    <cellStyle name="Финансовый 3 2 3 2 4 3 2" xfId="1187"/>
    <cellStyle name="Финансовый 3 2 3 2 4 4" xfId="855"/>
    <cellStyle name="Финансовый 3 2 3 2 5" xfId="272"/>
    <cellStyle name="Финансовый 3 2 3 2 5 2" xfId="606"/>
    <cellStyle name="Финансовый 3 2 3 2 5 2 2" xfId="1270"/>
    <cellStyle name="Финансовый 3 2 3 2 5 3" xfId="938"/>
    <cellStyle name="Финансовый 3 2 3 2 6" xfId="440"/>
    <cellStyle name="Финансовый 3 2 3 2 6 2" xfId="1104"/>
    <cellStyle name="Финансовый 3 2 3 2 7" xfId="772"/>
    <cellStyle name="Финансовый 3 2 3 2 8" xfId="1438"/>
    <cellStyle name="Финансовый 3 2 3 3" xfId="127"/>
    <cellStyle name="Финансовый 3 2 3 3 2" xfId="210"/>
    <cellStyle name="Финансовый 3 2 3 3 2 2" xfId="376"/>
    <cellStyle name="Финансовый 3 2 3 3 2 2 2" xfId="710"/>
    <cellStyle name="Финансовый 3 2 3 3 2 2 2 2" xfId="1374"/>
    <cellStyle name="Финансовый 3 2 3 3 2 2 3" xfId="1042"/>
    <cellStyle name="Финансовый 3 2 3 3 2 3" xfId="544"/>
    <cellStyle name="Финансовый 3 2 3 3 2 3 2" xfId="1208"/>
    <cellStyle name="Финансовый 3 2 3 3 2 4" xfId="876"/>
    <cellStyle name="Финансовый 3 2 3 3 3" xfId="293"/>
    <cellStyle name="Финансовый 3 2 3 3 3 2" xfId="627"/>
    <cellStyle name="Финансовый 3 2 3 3 3 2 2" xfId="1291"/>
    <cellStyle name="Финансовый 3 2 3 3 3 3" xfId="959"/>
    <cellStyle name="Финансовый 3 2 3 3 4" xfId="461"/>
    <cellStyle name="Финансовый 3 2 3 3 4 2" xfId="1125"/>
    <cellStyle name="Финансовый 3 2 3 3 5" xfId="793"/>
    <cellStyle name="Финансовый 3 2 3 4" xfId="152"/>
    <cellStyle name="Финансовый 3 2 3 4 2" xfId="235"/>
    <cellStyle name="Финансовый 3 2 3 4 2 2" xfId="401"/>
    <cellStyle name="Финансовый 3 2 3 4 2 2 2" xfId="735"/>
    <cellStyle name="Финансовый 3 2 3 4 2 2 2 2" xfId="1399"/>
    <cellStyle name="Финансовый 3 2 3 4 2 2 3" xfId="1067"/>
    <cellStyle name="Финансовый 3 2 3 4 2 3" xfId="569"/>
    <cellStyle name="Финансовый 3 2 3 4 2 3 2" xfId="1233"/>
    <cellStyle name="Финансовый 3 2 3 4 2 4" xfId="901"/>
    <cellStyle name="Финансовый 3 2 3 4 3" xfId="318"/>
    <cellStyle name="Финансовый 3 2 3 4 3 2" xfId="652"/>
    <cellStyle name="Финансовый 3 2 3 4 3 2 2" xfId="1316"/>
    <cellStyle name="Финансовый 3 2 3 4 3 3" xfId="984"/>
    <cellStyle name="Финансовый 3 2 3 4 4" xfId="486"/>
    <cellStyle name="Финансовый 3 2 3 4 4 2" xfId="1150"/>
    <cellStyle name="Финансовый 3 2 3 4 5" xfId="818"/>
    <cellStyle name="Финансовый 3 2 3 5" xfId="177"/>
    <cellStyle name="Финансовый 3 2 3 5 2" xfId="343"/>
    <cellStyle name="Финансовый 3 2 3 5 2 2" xfId="677"/>
    <cellStyle name="Финансовый 3 2 3 5 2 2 2" xfId="1341"/>
    <cellStyle name="Финансовый 3 2 3 5 2 3" xfId="1009"/>
    <cellStyle name="Финансовый 3 2 3 5 3" xfId="511"/>
    <cellStyle name="Финансовый 3 2 3 5 3 2" xfId="1175"/>
    <cellStyle name="Финансовый 3 2 3 5 4" xfId="843"/>
    <cellStyle name="Финансовый 3 2 3 6" xfId="260"/>
    <cellStyle name="Финансовый 3 2 3 6 2" xfId="594"/>
    <cellStyle name="Финансовый 3 2 3 6 2 2" xfId="1258"/>
    <cellStyle name="Финансовый 3 2 3 6 3" xfId="926"/>
    <cellStyle name="Финансовый 3 2 3 7" xfId="428"/>
    <cellStyle name="Финансовый 3 2 3 7 2" xfId="1092"/>
    <cellStyle name="Финансовый 3 2 3 8" xfId="760"/>
    <cellStyle name="Финансовый 3 2 3 9" xfId="1426"/>
    <cellStyle name="Финансовый 3 2 4" xfId="40"/>
    <cellStyle name="Финансовый 3 2 4 2" xfId="133"/>
    <cellStyle name="Финансовый 3 2 4 2 2" xfId="216"/>
    <cellStyle name="Финансовый 3 2 4 2 2 2" xfId="382"/>
    <cellStyle name="Финансовый 3 2 4 2 2 2 2" xfId="716"/>
    <cellStyle name="Финансовый 3 2 4 2 2 2 2 2" xfId="1380"/>
    <cellStyle name="Финансовый 3 2 4 2 2 2 3" xfId="1048"/>
    <cellStyle name="Финансовый 3 2 4 2 2 3" xfId="550"/>
    <cellStyle name="Финансовый 3 2 4 2 2 3 2" xfId="1214"/>
    <cellStyle name="Финансовый 3 2 4 2 2 4" xfId="882"/>
    <cellStyle name="Финансовый 3 2 4 2 3" xfId="299"/>
    <cellStyle name="Финансовый 3 2 4 2 3 2" xfId="633"/>
    <cellStyle name="Финансовый 3 2 4 2 3 2 2" xfId="1297"/>
    <cellStyle name="Финансовый 3 2 4 2 3 3" xfId="965"/>
    <cellStyle name="Финансовый 3 2 4 2 4" xfId="467"/>
    <cellStyle name="Финансовый 3 2 4 2 4 2" xfId="1131"/>
    <cellStyle name="Финансовый 3 2 4 2 5" xfId="799"/>
    <cellStyle name="Финансовый 3 2 4 3" xfId="158"/>
    <cellStyle name="Финансовый 3 2 4 3 2" xfId="241"/>
    <cellStyle name="Финансовый 3 2 4 3 2 2" xfId="407"/>
    <cellStyle name="Финансовый 3 2 4 3 2 2 2" xfId="741"/>
    <cellStyle name="Финансовый 3 2 4 3 2 2 2 2" xfId="1405"/>
    <cellStyle name="Финансовый 3 2 4 3 2 2 3" xfId="1073"/>
    <cellStyle name="Финансовый 3 2 4 3 2 3" xfId="575"/>
    <cellStyle name="Финансовый 3 2 4 3 2 3 2" xfId="1239"/>
    <cellStyle name="Финансовый 3 2 4 3 2 4" xfId="907"/>
    <cellStyle name="Финансовый 3 2 4 3 3" xfId="324"/>
    <cellStyle name="Финансовый 3 2 4 3 3 2" xfId="658"/>
    <cellStyle name="Финансовый 3 2 4 3 3 2 2" xfId="1322"/>
    <cellStyle name="Финансовый 3 2 4 3 3 3" xfId="990"/>
    <cellStyle name="Финансовый 3 2 4 3 4" xfId="492"/>
    <cellStyle name="Финансовый 3 2 4 3 4 2" xfId="1156"/>
    <cellStyle name="Финансовый 3 2 4 3 5" xfId="824"/>
    <cellStyle name="Финансовый 3 2 4 4" xfId="183"/>
    <cellStyle name="Финансовый 3 2 4 4 2" xfId="349"/>
    <cellStyle name="Финансовый 3 2 4 4 2 2" xfId="683"/>
    <cellStyle name="Финансовый 3 2 4 4 2 2 2" xfId="1347"/>
    <cellStyle name="Финансовый 3 2 4 4 2 3" xfId="1015"/>
    <cellStyle name="Финансовый 3 2 4 4 3" xfId="517"/>
    <cellStyle name="Финансовый 3 2 4 4 3 2" xfId="1181"/>
    <cellStyle name="Финансовый 3 2 4 4 4" xfId="849"/>
    <cellStyle name="Финансовый 3 2 4 5" xfId="266"/>
    <cellStyle name="Финансовый 3 2 4 5 2" xfId="600"/>
    <cellStyle name="Финансовый 3 2 4 5 2 2" xfId="1264"/>
    <cellStyle name="Финансовый 3 2 4 5 3" xfId="932"/>
    <cellStyle name="Финансовый 3 2 4 6" xfId="434"/>
    <cellStyle name="Финансовый 3 2 4 6 2" xfId="1098"/>
    <cellStyle name="Финансовый 3 2 4 7" xfId="766"/>
    <cellStyle name="Финансовый 3 2 4 8" xfId="1432"/>
    <cellStyle name="Финансовый 3 2 5" xfId="121"/>
    <cellStyle name="Финансовый 3 2 5 2" xfId="204"/>
    <cellStyle name="Финансовый 3 2 5 2 2" xfId="370"/>
    <cellStyle name="Финансовый 3 2 5 2 2 2" xfId="704"/>
    <cellStyle name="Финансовый 3 2 5 2 2 2 2" xfId="1368"/>
    <cellStyle name="Финансовый 3 2 5 2 2 3" xfId="1036"/>
    <cellStyle name="Финансовый 3 2 5 2 3" xfId="538"/>
    <cellStyle name="Финансовый 3 2 5 2 3 2" xfId="1202"/>
    <cellStyle name="Финансовый 3 2 5 2 4" xfId="870"/>
    <cellStyle name="Финансовый 3 2 5 3" xfId="287"/>
    <cellStyle name="Финансовый 3 2 5 3 2" xfId="621"/>
    <cellStyle name="Финансовый 3 2 5 3 2 2" xfId="1285"/>
    <cellStyle name="Финансовый 3 2 5 3 3" xfId="953"/>
    <cellStyle name="Финансовый 3 2 5 4" xfId="455"/>
    <cellStyle name="Финансовый 3 2 5 4 2" xfId="1119"/>
    <cellStyle name="Финансовый 3 2 5 5" xfId="787"/>
    <cellStyle name="Финансовый 3 2 6" xfId="146"/>
    <cellStyle name="Финансовый 3 2 6 2" xfId="229"/>
    <cellStyle name="Финансовый 3 2 6 2 2" xfId="395"/>
    <cellStyle name="Финансовый 3 2 6 2 2 2" xfId="729"/>
    <cellStyle name="Финансовый 3 2 6 2 2 2 2" xfId="1393"/>
    <cellStyle name="Финансовый 3 2 6 2 2 3" xfId="1061"/>
    <cellStyle name="Финансовый 3 2 6 2 3" xfId="563"/>
    <cellStyle name="Финансовый 3 2 6 2 3 2" xfId="1227"/>
    <cellStyle name="Финансовый 3 2 6 2 4" xfId="895"/>
    <cellStyle name="Финансовый 3 2 6 3" xfId="312"/>
    <cellStyle name="Финансовый 3 2 6 3 2" xfId="646"/>
    <cellStyle name="Финансовый 3 2 6 3 2 2" xfId="1310"/>
    <cellStyle name="Финансовый 3 2 6 3 3" xfId="978"/>
    <cellStyle name="Финансовый 3 2 6 4" xfId="480"/>
    <cellStyle name="Финансовый 3 2 6 4 2" xfId="1144"/>
    <cellStyle name="Финансовый 3 2 6 5" xfId="812"/>
    <cellStyle name="Финансовый 3 2 7" xfId="171"/>
    <cellStyle name="Финансовый 3 2 7 2" xfId="337"/>
    <cellStyle name="Финансовый 3 2 7 2 2" xfId="671"/>
    <cellStyle name="Финансовый 3 2 7 2 2 2" xfId="1335"/>
    <cellStyle name="Финансовый 3 2 7 2 3" xfId="1003"/>
    <cellStyle name="Финансовый 3 2 7 3" xfId="505"/>
    <cellStyle name="Финансовый 3 2 7 3 2" xfId="1169"/>
    <cellStyle name="Финансовый 3 2 7 4" xfId="837"/>
    <cellStyle name="Финансовый 3 2 8" xfId="254"/>
    <cellStyle name="Финансовый 3 2 8 2" xfId="588"/>
    <cellStyle name="Финансовый 3 2 8 2 2" xfId="1252"/>
    <cellStyle name="Финансовый 3 2 8 3" xfId="920"/>
    <cellStyle name="Финансовый 3 2 9" xfId="422"/>
    <cellStyle name="Финансовый 3 2 9 2" xfId="1086"/>
    <cellStyle name="Хороший 2" xfId="111"/>
  </cellStyles>
  <dxfs count="71">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66CC"/>
      <color rgb="FFFFCCFF"/>
      <color rgb="FFCCECFF"/>
      <color rgb="FFCCFF99"/>
      <color rgb="FF9933FF"/>
      <color rgb="FFFFCCCC"/>
      <color rgb="FFA6F0F4"/>
      <color rgb="FF006600"/>
      <color rgb="FFFF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446"/>
  <sheetViews>
    <sheetView view="pageBreakPreview" zoomScale="80" zoomScaleNormal="70" zoomScaleSheetLayoutView="80" zoomScalePageLayoutView="20" workbookViewId="0">
      <selection activeCell="B5" sqref="B5"/>
    </sheetView>
  </sheetViews>
  <sheetFormatPr defaultColWidth="9.140625" defaultRowHeight="18.75" outlineLevelRow="1" outlineLevelCol="1"/>
  <cols>
    <col min="1" max="1" width="8.85546875" style="768" customWidth="1"/>
    <col min="2" max="2" width="71.85546875" style="910" customWidth="1"/>
    <col min="3" max="3" width="10.28515625" style="769" customWidth="1"/>
    <col min="4" max="4" width="6.5703125" style="769" customWidth="1"/>
    <col min="5" max="5" width="5.7109375" style="812" customWidth="1"/>
    <col min="6" max="6" width="19.28515625" style="812" customWidth="1"/>
    <col min="7" max="7" width="8.28515625" style="769" customWidth="1" outlineLevel="1"/>
    <col min="8" max="8" width="11.85546875" style="762" customWidth="1" outlineLevel="1"/>
    <col min="9" max="9" width="12.5703125" style="762" customWidth="1" outlineLevel="1"/>
    <col min="10" max="10" width="16.42578125" style="762" customWidth="1" outlineLevel="1"/>
    <col min="11" max="11" width="14.85546875" style="762" customWidth="1" outlineLevel="1"/>
    <col min="12" max="12" width="17" style="808" customWidth="1"/>
    <col min="13" max="13" width="42.85546875" style="808" customWidth="1"/>
    <col min="14" max="16384" width="9.140625" style="808"/>
  </cols>
  <sheetData>
    <row r="1" spans="1:12" ht="49.5" customHeight="1">
      <c r="A1" s="762"/>
      <c r="B1" s="872"/>
      <c r="C1" s="852"/>
      <c r="D1" s="852"/>
      <c r="E1" s="763"/>
      <c r="F1" s="763"/>
      <c r="G1" s="852"/>
      <c r="H1" s="874"/>
      <c r="I1" s="874"/>
      <c r="J1" s="922" t="s">
        <v>1288</v>
      </c>
      <c r="K1" s="922"/>
      <c r="L1" s="922"/>
    </row>
    <row r="2" spans="1:12" ht="69" customHeight="1">
      <c r="A2" s="762"/>
      <c r="B2" s="872"/>
      <c r="C2" s="865"/>
      <c r="D2" s="865"/>
      <c r="E2" s="763"/>
      <c r="F2" s="763"/>
      <c r="G2" s="865"/>
      <c r="H2" s="864"/>
      <c r="I2" s="864"/>
      <c r="J2" s="922" t="s">
        <v>1305</v>
      </c>
      <c r="K2" s="922"/>
      <c r="L2" s="922"/>
    </row>
    <row r="3" spans="1:12" s="795" customFormat="1" ht="72" customHeight="1">
      <c r="A3" s="921" t="s">
        <v>1284</v>
      </c>
      <c r="B3" s="921"/>
      <c r="C3" s="921"/>
      <c r="D3" s="921"/>
      <c r="E3" s="921"/>
      <c r="F3" s="921"/>
      <c r="G3" s="921"/>
      <c r="H3" s="921"/>
      <c r="I3" s="921"/>
      <c r="J3" s="921"/>
      <c r="K3" s="921"/>
      <c r="L3" s="921"/>
    </row>
    <row r="4" spans="1:12" s="796" customFormat="1" ht="25.5" customHeight="1">
      <c r="B4" s="909"/>
      <c r="C4" s="777"/>
      <c r="D4" s="777"/>
      <c r="E4" s="777"/>
      <c r="F4" s="788"/>
      <c r="G4" s="777"/>
      <c r="H4" s="777"/>
      <c r="I4" s="777"/>
      <c r="J4" s="777"/>
      <c r="K4" s="777"/>
    </row>
    <row r="5" spans="1:12" s="873" customFormat="1" ht="137.25" customHeight="1">
      <c r="A5" s="912" t="s">
        <v>1263</v>
      </c>
      <c r="B5" s="919" t="s">
        <v>846</v>
      </c>
      <c r="C5" s="912" t="s">
        <v>234</v>
      </c>
      <c r="D5" s="912" t="s">
        <v>235</v>
      </c>
      <c r="E5" s="913" t="s">
        <v>236</v>
      </c>
      <c r="F5" s="920" t="s">
        <v>1212</v>
      </c>
      <c r="G5" s="912" t="s">
        <v>388</v>
      </c>
      <c r="H5" s="912" t="s">
        <v>590</v>
      </c>
      <c r="I5" s="912" t="s">
        <v>201</v>
      </c>
      <c r="J5" s="912" t="s">
        <v>1303</v>
      </c>
      <c r="K5" s="912" t="s">
        <v>1300</v>
      </c>
      <c r="L5" s="920" t="s">
        <v>1264</v>
      </c>
    </row>
    <row r="6" spans="1:12" s="877" customFormat="1">
      <c r="A6" s="809">
        <v>1</v>
      </c>
      <c r="B6" s="809">
        <v>2</v>
      </c>
      <c r="C6" s="809">
        <v>3</v>
      </c>
      <c r="D6" s="809">
        <v>4</v>
      </c>
      <c r="E6" s="809" t="s">
        <v>299</v>
      </c>
      <c r="F6" s="809" t="s">
        <v>489</v>
      </c>
      <c r="G6" s="809">
        <v>7</v>
      </c>
      <c r="H6" s="809">
        <v>8</v>
      </c>
      <c r="I6" s="809">
        <v>9</v>
      </c>
      <c r="J6" s="809">
        <v>10</v>
      </c>
      <c r="K6" s="809">
        <v>11</v>
      </c>
      <c r="L6" s="809" t="s">
        <v>367</v>
      </c>
    </row>
    <row r="7" spans="1:12" s="764" customFormat="1">
      <c r="A7" s="880">
        <v>1</v>
      </c>
      <c r="B7" s="901" t="s">
        <v>14</v>
      </c>
      <c r="C7" s="888"/>
      <c r="D7" s="888"/>
      <c r="E7" s="888"/>
      <c r="F7" s="790"/>
      <c r="G7" s="888"/>
      <c r="H7" s="893"/>
      <c r="I7" s="893"/>
      <c r="J7" s="893"/>
      <c r="K7" s="893"/>
      <c r="L7" s="894">
        <v>2608.8290000000002</v>
      </c>
    </row>
    <row r="8" spans="1:12" s="764" customFormat="1">
      <c r="A8" s="880">
        <v>2</v>
      </c>
      <c r="B8" s="901" t="s">
        <v>945</v>
      </c>
      <c r="C8" s="888"/>
      <c r="D8" s="888"/>
      <c r="E8" s="888"/>
      <c r="F8" s="790"/>
      <c r="G8" s="888"/>
      <c r="H8" s="893"/>
      <c r="I8" s="893"/>
      <c r="J8" s="893"/>
      <c r="K8" s="893"/>
      <c r="L8" s="894"/>
    </row>
    <row r="9" spans="1:12" s="764" customFormat="1" ht="37.5">
      <c r="A9" s="880">
        <v>3</v>
      </c>
      <c r="B9" s="901" t="s">
        <v>885</v>
      </c>
      <c r="C9" s="888">
        <v>833</v>
      </c>
      <c r="D9" s="888"/>
      <c r="E9" s="888"/>
      <c r="F9" s="790"/>
      <c r="G9" s="888"/>
      <c r="H9" s="893"/>
      <c r="I9" s="893"/>
      <c r="J9" s="893"/>
      <c r="K9" s="893"/>
      <c r="L9" s="894">
        <v>2561.223</v>
      </c>
    </row>
    <row r="10" spans="1:12" s="764" customFormat="1" ht="37.5">
      <c r="A10" s="880">
        <v>4</v>
      </c>
      <c r="B10" s="901" t="s">
        <v>946</v>
      </c>
      <c r="C10" s="884" t="s">
        <v>947</v>
      </c>
      <c r="D10" s="888"/>
      <c r="E10" s="888"/>
      <c r="F10" s="790"/>
      <c r="G10" s="888"/>
      <c r="H10" s="893"/>
      <c r="I10" s="893"/>
      <c r="J10" s="893"/>
      <c r="K10" s="893"/>
      <c r="L10" s="894">
        <v>47.606000000000002</v>
      </c>
    </row>
    <row r="11" spans="1:12" s="771" customFormat="1" ht="37.5">
      <c r="A11" s="880">
        <v>5</v>
      </c>
      <c r="B11" s="761" t="s">
        <v>714</v>
      </c>
      <c r="C11" s="787"/>
      <c r="D11" s="787" t="s">
        <v>429</v>
      </c>
      <c r="E11" s="882"/>
      <c r="F11" s="881"/>
      <c r="G11" s="882"/>
      <c r="H11" s="893"/>
      <c r="I11" s="893"/>
      <c r="J11" s="893"/>
      <c r="K11" s="893"/>
      <c r="L11" s="894">
        <v>36.024999999999999</v>
      </c>
    </row>
    <row r="12" spans="1:12" s="774" customFormat="1" ht="56.25">
      <c r="A12" s="880">
        <v>6</v>
      </c>
      <c r="B12" s="761" t="s">
        <v>1091</v>
      </c>
      <c r="C12" s="853"/>
      <c r="D12" s="787" t="s">
        <v>429</v>
      </c>
      <c r="E12" s="793" t="s">
        <v>359</v>
      </c>
      <c r="F12" s="836"/>
      <c r="G12" s="787"/>
      <c r="H12" s="787"/>
      <c r="I12" s="787"/>
      <c r="J12" s="787"/>
      <c r="K12" s="787"/>
      <c r="L12" s="826">
        <v>0.1</v>
      </c>
    </row>
    <row r="13" spans="1:12" s="795" customFormat="1" outlineLevel="1">
      <c r="A13" s="880">
        <v>7</v>
      </c>
      <c r="B13" s="901" t="s">
        <v>1017</v>
      </c>
      <c r="C13" s="853"/>
      <c r="D13" s="896" t="s">
        <v>429</v>
      </c>
      <c r="E13" s="896" t="s">
        <v>359</v>
      </c>
      <c r="F13" s="836"/>
      <c r="G13" s="793"/>
      <c r="H13" s="793"/>
      <c r="I13" s="793"/>
      <c r="J13" s="793"/>
      <c r="K13" s="793"/>
      <c r="L13" s="894">
        <v>0.1</v>
      </c>
    </row>
    <row r="14" spans="1:12" s="795" customFormat="1" ht="93.75" outlineLevel="1">
      <c r="A14" s="880">
        <v>8</v>
      </c>
      <c r="B14" s="761" t="s">
        <v>1141</v>
      </c>
      <c r="C14" s="785">
        <v>833</v>
      </c>
      <c r="D14" s="896" t="s">
        <v>429</v>
      </c>
      <c r="E14" s="896" t="s">
        <v>359</v>
      </c>
      <c r="F14" s="790" t="s">
        <v>359</v>
      </c>
      <c r="G14" s="778"/>
      <c r="H14" s="898">
        <v>0</v>
      </c>
      <c r="I14" s="898">
        <v>0</v>
      </c>
      <c r="J14" s="898">
        <v>0</v>
      </c>
      <c r="K14" s="898">
        <v>0</v>
      </c>
      <c r="L14" s="894">
        <v>0.1</v>
      </c>
    </row>
    <row r="15" spans="1:12" s="795" customFormat="1" ht="56.25" outlineLevel="1">
      <c r="A15" s="880">
        <v>9</v>
      </c>
      <c r="B15" s="761" t="s">
        <v>1020</v>
      </c>
      <c r="C15" s="785">
        <v>833</v>
      </c>
      <c r="D15" s="896" t="s">
        <v>429</v>
      </c>
      <c r="E15" s="896" t="s">
        <v>359</v>
      </c>
      <c r="F15" s="790" t="s">
        <v>1168</v>
      </c>
      <c r="G15" s="778"/>
      <c r="H15" s="893"/>
      <c r="I15" s="893"/>
      <c r="J15" s="893"/>
      <c r="K15" s="893"/>
      <c r="L15" s="894">
        <v>0.1</v>
      </c>
    </row>
    <row r="16" spans="1:12" s="795" customFormat="1" ht="37.5" outlineLevel="1">
      <c r="A16" s="880">
        <v>10</v>
      </c>
      <c r="B16" s="761" t="s">
        <v>1135</v>
      </c>
      <c r="C16" s="785">
        <v>833</v>
      </c>
      <c r="D16" s="896" t="s">
        <v>429</v>
      </c>
      <c r="E16" s="896" t="s">
        <v>359</v>
      </c>
      <c r="F16" s="790" t="s">
        <v>1169</v>
      </c>
      <c r="G16" s="778"/>
      <c r="H16" s="894"/>
      <c r="I16" s="894"/>
      <c r="J16" s="894"/>
      <c r="K16" s="894"/>
      <c r="L16" s="894">
        <v>0.1</v>
      </c>
    </row>
    <row r="17" spans="1:12" s="795" customFormat="1" ht="56.25" outlineLevel="1">
      <c r="A17" s="880">
        <v>11</v>
      </c>
      <c r="B17" s="761" t="s">
        <v>1137</v>
      </c>
      <c r="C17" s="785">
        <v>833</v>
      </c>
      <c r="D17" s="884" t="s">
        <v>429</v>
      </c>
      <c r="E17" s="884" t="s">
        <v>359</v>
      </c>
      <c r="F17" s="789" t="s">
        <v>1145</v>
      </c>
      <c r="G17" s="856"/>
      <c r="H17" s="893"/>
      <c r="I17" s="893"/>
      <c r="J17" s="893"/>
      <c r="K17" s="893"/>
      <c r="L17" s="894">
        <v>0.1</v>
      </c>
    </row>
    <row r="18" spans="1:12" s="795" customFormat="1" outlineLevel="1">
      <c r="A18" s="880">
        <v>12</v>
      </c>
      <c r="B18" s="761" t="s">
        <v>1067</v>
      </c>
      <c r="C18" s="785">
        <v>833</v>
      </c>
      <c r="D18" s="884" t="s">
        <v>429</v>
      </c>
      <c r="E18" s="884" t="s">
        <v>359</v>
      </c>
      <c r="F18" s="789" t="s">
        <v>1145</v>
      </c>
      <c r="G18" s="856" t="s">
        <v>1138</v>
      </c>
      <c r="H18" s="893"/>
      <c r="I18" s="893"/>
      <c r="J18" s="893"/>
      <c r="K18" s="893"/>
      <c r="L18" s="894">
        <v>0.1</v>
      </c>
    </row>
    <row r="19" spans="1:12" s="772" customFormat="1" ht="56.25" outlineLevel="1">
      <c r="A19" s="880">
        <v>13</v>
      </c>
      <c r="B19" s="761" t="s">
        <v>1137</v>
      </c>
      <c r="C19" s="785">
        <v>833</v>
      </c>
      <c r="D19" s="884" t="s">
        <v>429</v>
      </c>
      <c r="E19" s="884" t="s">
        <v>359</v>
      </c>
      <c r="F19" s="789" t="s">
        <v>1145</v>
      </c>
      <c r="G19" s="856" t="s">
        <v>1019</v>
      </c>
      <c r="H19" s="893"/>
      <c r="I19" s="893"/>
      <c r="J19" s="893"/>
      <c r="K19" s="893"/>
      <c r="L19" s="894">
        <v>0.1</v>
      </c>
    </row>
    <row r="20" spans="1:12" s="795" customFormat="1" ht="37.5" outlineLevel="1">
      <c r="A20" s="880">
        <v>14</v>
      </c>
      <c r="B20" s="901" t="s">
        <v>910</v>
      </c>
      <c r="C20" s="853"/>
      <c r="D20" s="895"/>
      <c r="E20" s="895"/>
      <c r="F20" s="789"/>
      <c r="G20" s="895"/>
      <c r="H20" s="895"/>
      <c r="I20" s="895"/>
      <c r="J20" s="895"/>
      <c r="K20" s="895"/>
      <c r="L20" s="894">
        <v>0.1</v>
      </c>
    </row>
    <row r="21" spans="1:12" ht="56.25" outlineLevel="1">
      <c r="A21" s="880">
        <v>15</v>
      </c>
      <c r="B21" s="807" t="s">
        <v>996</v>
      </c>
      <c r="C21" s="859" t="s">
        <v>911</v>
      </c>
      <c r="D21" s="859" t="s">
        <v>429</v>
      </c>
      <c r="E21" s="856" t="s">
        <v>359</v>
      </c>
      <c r="F21" s="862" t="s">
        <v>1145</v>
      </c>
      <c r="G21" s="858">
        <v>414</v>
      </c>
      <c r="H21" s="859" t="s">
        <v>870</v>
      </c>
      <c r="I21" s="859" t="s">
        <v>979</v>
      </c>
      <c r="J21" s="859" t="s">
        <v>291</v>
      </c>
      <c r="K21" s="859" t="s">
        <v>1105</v>
      </c>
      <c r="L21" s="860">
        <v>0.1</v>
      </c>
    </row>
    <row r="22" spans="1:12" s="774" customFormat="1">
      <c r="A22" s="880">
        <v>16</v>
      </c>
      <c r="B22" s="761" t="s">
        <v>22</v>
      </c>
      <c r="C22" s="853"/>
      <c r="D22" s="787" t="s">
        <v>429</v>
      </c>
      <c r="E22" s="793" t="s">
        <v>208</v>
      </c>
      <c r="F22" s="836"/>
      <c r="G22" s="787"/>
      <c r="H22" s="787"/>
      <c r="I22" s="787"/>
      <c r="J22" s="787"/>
      <c r="K22" s="787"/>
      <c r="L22" s="894">
        <v>35.1</v>
      </c>
    </row>
    <row r="23" spans="1:12" s="795" customFormat="1" outlineLevel="1">
      <c r="A23" s="880">
        <v>17</v>
      </c>
      <c r="B23" s="901" t="s">
        <v>1017</v>
      </c>
      <c r="C23" s="853"/>
      <c r="D23" s="896" t="s">
        <v>429</v>
      </c>
      <c r="E23" s="896" t="s">
        <v>208</v>
      </c>
      <c r="F23" s="836"/>
      <c r="G23" s="793"/>
      <c r="H23" s="793"/>
      <c r="I23" s="793"/>
      <c r="J23" s="793"/>
      <c r="K23" s="793"/>
      <c r="L23" s="894">
        <v>35.1</v>
      </c>
    </row>
    <row r="24" spans="1:12" s="795" customFormat="1" ht="93.75" outlineLevel="1">
      <c r="A24" s="880">
        <v>18</v>
      </c>
      <c r="B24" s="761" t="s">
        <v>1141</v>
      </c>
      <c r="C24" s="853">
        <v>833</v>
      </c>
      <c r="D24" s="896" t="s">
        <v>429</v>
      </c>
      <c r="E24" s="896" t="s">
        <v>208</v>
      </c>
      <c r="F24" s="790" t="s">
        <v>359</v>
      </c>
      <c r="G24" s="778"/>
      <c r="H24" s="778"/>
      <c r="I24" s="778"/>
      <c r="J24" s="778"/>
      <c r="K24" s="778"/>
      <c r="L24" s="894">
        <v>35.1</v>
      </c>
    </row>
    <row r="25" spans="1:12" s="795" customFormat="1" ht="56.25" outlineLevel="1">
      <c r="A25" s="880">
        <v>19</v>
      </c>
      <c r="B25" s="761" t="s">
        <v>1020</v>
      </c>
      <c r="C25" s="853">
        <v>833</v>
      </c>
      <c r="D25" s="896" t="s">
        <v>429</v>
      </c>
      <c r="E25" s="896" t="s">
        <v>208</v>
      </c>
      <c r="F25" s="790" t="s">
        <v>1168</v>
      </c>
      <c r="G25" s="778"/>
      <c r="H25" s="893"/>
      <c r="I25" s="893"/>
      <c r="J25" s="893"/>
      <c r="K25" s="893"/>
      <c r="L25" s="894">
        <v>35.1</v>
      </c>
    </row>
    <row r="26" spans="1:12" s="795" customFormat="1" ht="37.5" outlineLevel="1">
      <c r="A26" s="880">
        <v>20</v>
      </c>
      <c r="B26" s="761" t="s">
        <v>1135</v>
      </c>
      <c r="C26" s="785">
        <v>833</v>
      </c>
      <c r="D26" s="896" t="s">
        <v>429</v>
      </c>
      <c r="E26" s="896" t="s">
        <v>208</v>
      </c>
      <c r="F26" s="790" t="s">
        <v>1169</v>
      </c>
      <c r="G26" s="778"/>
      <c r="H26" s="894"/>
      <c r="I26" s="894"/>
      <c r="J26" s="894"/>
      <c r="K26" s="894"/>
      <c r="L26" s="894">
        <v>35.1</v>
      </c>
    </row>
    <row r="27" spans="1:12" s="795" customFormat="1" ht="56.25" outlineLevel="1">
      <c r="A27" s="880">
        <v>21</v>
      </c>
      <c r="B27" s="761" t="s">
        <v>1137</v>
      </c>
      <c r="C27" s="853">
        <v>833</v>
      </c>
      <c r="D27" s="884" t="s">
        <v>429</v>
      </c>
      <c r="E27" s="884" t="s">
        <v>208</v>
      </c>
      <c r="F27" s="789" t="s">
        <v>1145</v>
      </c>
      <c r="G27" s="856"/>
      <c r="H27" s="893"/>
      <c r="I27" s="893"/>
      <c r="J27" s="893"/>
      <c r="K27" s="893"/>
      <c r="L27" s="894">
        <v>35.1</v>
      </c>
    </row>
    <row r="28" spans="1:12" s="795" customFormat="1" outlineLevel="1">
      <c r="A28" s="880">
        <v>22</v>
      </c>
      <c r="B28" s="761" t="s">
        <v>1067</v>
      </c>
      <c r="C28" s="853">
        <v>833</v>
      </c>
      <c r="D28" s="884" t="s">
        <v>429</v>
      </c>
      <c r="E28" s="884" t="s">
        <v>208</v>
      </c>
      <c r="F28" s="789" t="s">
        <v>1145</v>
      </c>
      <c r="G28" s="856" t="s">
        <v>1138</v>
      </c>
      <c r="H28" s="893"/>
      <c r="I28" s="893"/>
      <c r="J28" s="893"/>
      <c r="K28" s="893"/>
      <c r="L28" s="894">
        <v>35.1</v>
      </c>
    </row>
    <row r="29" spans="1:12" s="772" customFormat="1" ht="56.25" outlineLevel="1">
      <c r="A29" s="880">
        <v>23</v>
      </c>
      <c r="B29" s="761" t="s">
        <v>1137</v>
      </c>
      <c r="C29" s="853">
        <v>833</v>
      </c>
      <c r="D29" s="884" t="s">
        <v>429</v>
      </c>
      <c r="E29" s="884" t="s">
        <v>208</v>
      </c>
      <c r="F29" s="789" t="s">
        <v>1145</v>
      </c>
      <c r="G29" s="856" t="s">
        <v>1019</v>
      </c>
      <c r="H29" s="893"/>
      <c r="I29" s="893"/>
      <c r="J29" s="893"/>
      <c r="K29" s="893"/>
      <c r="L29" s="894">
        <v>35.1</v>
      </c>
    </row>
    <row r="30" spans="1:12" s="795" customFormat="1" ht="37.5" outlineLevel="1">
      <c r="A30" s="880">
        <v>24</v>
      </c>
      <c r="B30" s="901" t="s">
        <v>910</v>
      </c>
      <c r="C30" s="853"/>
      <c r="D30" s="895"/>
      <c r="E30" s="895"/>
      <c r="F30" s="789"/>
      <c r="G30" s="895"/>
      <c r="H30" s="893"/>
      <c r="I30" s="893"/>
      <c r="J30" s="893"/>
      <c r="K30" s="893"/>
      <c r="L30" s="894">
        <v>35.1</v>
      </c>
    </row>
    <row r="31" spans="1:12" s="854" customFormat="1" ht="75" outlineLevel="1">
      <c r="A31" s="880">
        <v>25</v>
      </c>
      <c r="B31" s="807" t="s">
        <v>284</v>
      </c>
      <c r="C31" s="859">
        <v>833</v>
      </c>
      <c r="D31" s="859" t="s">
        <v>429</v>
      </c>
      <c r="E31" s="856" t="s">
        <v>208</v>
      </c>
      <c r="F31" s="862" t="s">
        <v>1145</v>
      </c>
      <c r="G31" s="858">
        <v>414</v>
      </c>
      <c r="H31" s="859">
        <v>2006</v>
      </c>
      <c r="I31" s="859">
        <v>2020</v>
      </c>
      <c r="J31" s="859" t="s">
        <v>1106</v>
      </c>
      <c r="K31" s="859" t="s">
        <v>1107</v>
      </c>
      <c r="L31" s="860">
        <v>0.1</v>
      </c>
    </row>
    <row r="32" spans="1:12" s="795" customFormat="1" ht="56.25" outlineLevel="1">
      <c r="A32" s="880">
        <v>26</v>
      </c>
      <c r="B32" s="807" t="s">
        <v>1218</v>
      </c>
      <c r="C32" s="859">
        <v>833</v>
      </c>
      <c r="D32" s="859" t="s">
        <v>429</v>
      </c>
      <c r="E32" s="856" t="s">
        <v>208</v>
      </c>
      <c r="F32" s="862" t="s">
        <v>1145</v>
      </c>
      <c r="G32" s="858">
        <v>414</v>
      </c>
      <c r="H32" s="859">
        <v>2016</v>
      </c>
      <c r="I32" s="859">
        <v>2020</v>
      </c>
      <c r="J32" s="859" t="s">
        <v>906</v>
      </c>
      <c r="K32" s="859">
        <v>4</v>
      </c>
      <c r="L32" s="860">
        <v>35</v>
      </c>
    </row>
    <row r="33" spans="1:13" s="774" customFormat="1" ht="37.5">
      <c r="A33" s="880">
        <v>27</v>
      </c>
      <c r="B33" s="761" t="s">
        <v>866</v>
      </c>
      <c r="C33" s="853"/>
      <c r="D33" s="787" t="s">
        <v>429</v>
      </c>
      <c r="E33" s="793" t="s">
        <v>209</v>
      </c>
      <c r="F33" s="836"/>
      <c r="G33" s="787"/>
      <c r="H33" s="893"/>
      <c r="I33" s="893"/>
      <c r="J33" s="893"/>
      <c r="K33" s="893"/>
      <c r="L33" s="894">
        <v>0.82499999999999996</v>
      </c>
    </row>
    <row r="34" spans="1:13" s="795" customFormat="1" outlineLevel="1">
      <c r="A34" s="880">
        <v>28</v>
      </c>
      <c r="B34" s="901" t="s">
        <v>1017</v>
      </c>
      <c r="C34" s="853"/>
      <c r="D34" s="896" t="s">
        <v>429</v>
      </c>
      <c r="E34" s="896" t="s">
        <v>209</v>
      </c>
      <c r="F34" s="836"/>
      <c r="G34" s="793"/>
      <c r="H34" s="893"/>
      <c r="I34" s="893"/>
      <c r="J34" s="893"/>
      <c r="K34" s="893"/>
      <c r="L34" s="894">
        <v>0.82499999999999996</v>
      </c>
    </row>
    <row r="35" spans="1:13" s="795" customFormat="1" ht="56.25" outlineLevel="1">
      <c r="A35" s="880">
        <v>29</v>
      </c>
      <c r="B35" s="761" t="s">
        <v>1029</v>
      </c>
      <c r="C35" s="853">
        <v>833</v>
      </c>
      <c r="D35" s="896" t="s">
        <v>429</v>
      </c>
      <c r="E35" s="896" t="s">
        <v>209</v>
      </c>
      <c r="F35" s="790" t="s">
        <v>304</v>
      </c>
      <c r="G35" s="778"/>
      <c r="H35" s="893"/>
      <c r="I35" s="893"/>
      <c r="J35" s="893"/>
      <c r="K35" s="893"/>
      <c r="L35" s="894">
        <v>0.82499999999999996</v>
      </c>
    </row>
    <row r="36" spans="1:13" s="795" customFormat="1" ht="56.25" outlineLevel="1">
      <c r="A36" s="880">
        <v>30</v>
      </c>
      <c r="B36" s="761" t="s">
        <v>1030</v>
      </c>
      <c r="C36" s="853">
        <v>833</v>
      </c>
      <c r="D36" s="884" t="s">
        <v>429</v>
      </c>
      <c r="E36" s="884" t="s">
        <v>209</v>
      </c>
      <c r="F36" s="790" t="s">
        <v>1166</v>
      </c>
      <c r="G36" s="778"/>
      <c r="H36" s="893"/>
      <c r="I36" s="893"/>
      <c r="J36" s="893"/>
      <c r="K36" s="893"/>
      <c r="L36" s="894">
        <v>0.82499999999999996</v>
      </c>
    </row>
    <row r="37" spans="1:13" s="795" customFormat="1" ht="37.5" outlineLevel="1">
      <c r="A37" s="880">
        <v>31</v>
      </c>
      <c r="B37" s="761" t="s">
        <v>1135</v>
      </c>
      <c r="C37" s="785">
        <v>833</v>
      </c>
      <c r="D37" s="896" t="s">
        <v>429</v>
      </c>
      <c r="E37" s="896" t="s">
        <v>209</v>
      </c>
      <c r="F37" s="790" t="s">
        <v>1167</v>
      </c>
      <c r="G37" s="778"/>
      <c r="H37" s="894"/>
      <c r="I37" s="894"/>
      <c r="J37" s="894"/>
      <c r="K37" s="894"/>
      <c r="L37" s="894">
        <v>0.82499999999999996</v>
      </c>
    </row>
    <row r="38" spans="1:13" s="795" customFormat="1" ht="56.25" outlineLevel="1">
      <c r="A38" s="880">
        <v>32</v>
      </c>
      <c r="B38" s="761" t="s">
        <v>1137</v>
      </c>
      <c r="C38" s="853">
        <v>833</v>
      </c>
      <c r="D38" s="884" t="s">
        <v>429</v>
      </c>
      <c r="E38" s="884" t="s">
        <v>209</v>
      </c>
      <c r="F38" s="789" t="s">
        <v>1144</v>
      </c>
      <c r="G38" s="856"/>
      <c r="H38" s="893"/>
      <c r="I38" s="893"/>
      <c r="J38" s="893"/>
      <c r="K38" s="893"/>
      <c r="L38" s="894">
        <v>0.32500000000000001</v>
      </c>
    </row>
    <row r="39" spans="1:13" s="795" customFormat="1" outlineLevel="1">
      <c r="A39" s="880">
        <v>33</v>
      </c>
      <c r="B39" s="761" t="s">
        <v>1067</v>
      </c>
      <c r="C39" s="853">
        <v>833</v>
      </c>
      <c r="D39" s="884" t="s">
        <v>429</v>
      </c>
      <c r="E39" s="884" t="s">
        <v>209</v>
      </c>
      <c r="F39" s="789" t="s">
        <v>1144</v>
      </c>
      <c r="G39" s="856" t="s">
        <v>1138</v>
      </c>
      <c r="H39" s="893"/>
      <c r="I39" s="893"/>
      <c r="J39" s="893"/>
      <c r="K39" s="893"/>
      <c r="L39" s="894">
        <v>0.32500000000000001</v>
      </c>
    </row>
    <row r="40" spans="1:13" s="772" customFormat="1" ht="56.25" outlineLevel="1">
      <c r="A40" s="880">
        <v>34</v>
      </c>
      <c r="B40" s="761" t="s">
        <v>1137</v>
      </c>
      <c r="C40" s="853">
        <v>833</v>
      </c>
      <c r="D40" s="884" t="s">
        <v>429</v>
      </c>
      <c r="E40" s="884" t="s">
        <v>209</v>
      </c>
      <c r="F40" s="789" t="s">
        <v>1144</v>
      </c>
      <c r="G40" s="856" t="s">
        <v>1019</v>
      </c>
      <c r="H40" s="893"/>
      <c r="I40" s="893"/>
      <c r="J40" s="893"/>
      <c r="K40" s="893"/>
      <c r="L40" s="894">
        <v>0.32500000000000001</v>
      </c>
    </row>
    <row r="41" spans="1:13" s="795" customFormat="1" ht="37.5" outlineLevel="1">
      <c r="A41" s="880">
        <v>35</v>
      </c>
      <c r="B41" s="901" t="s">
        <v>910</v>
      </c>
      <c r="C41" s="895"/>
      <c r="D41" s="895"/>
      <c r="E41" s="895"/>
      <c r="F41" s="789"/>
      <c r="G41" s="895"/>
      <c r="H41" s="893"/>
      <c r="I41" s="893"/>
      <c r="J41" s="893"/>
      <c r="K41" s="893"/>
      <c r="L41" s="894">
        <v>0.32500000000000001</v>
      </c>
    </row>
    <row r="42" spans="1:13" ht="56.25" outlineLevel="1">
      <c r="A42" s="880">
        <v>36</v>
      </c>
      <c r="B42" s="807" t="s">
        <v>914</v>
      </c>
      <c r="C42" s="859">
        <v>833</v>
      </c>
      <c r="D42" s="859" t="s">
        <v>429</v>
      </c>
      <c r="E42" s="856" t="s">
        <v>209</v>
      </c>
      <c r="F42" s="862" t="s">
        <v>1144</v>
      </c>
      <c r="G42" s="858">
        <v>414</v>
      </c>
      <c r="H42" s="859">
        <v>2011</v>
      </c>
      <c r="I42" s="859" t="s">
        <v>1259</v>
      </c>
      <c r="J42" s="859" t="s">
        <v>657</v>
      </c>
      <c r="K42" s="859" t="s">
        <v>874</v>
      </c>
      <c r="L42" s="860">
        <v>0.125</v>
      </c>
    </row>
    <row r="43" spans="1:13" ht="56.25" outlineLevel="1">
      <c r="A43" s="880">
        <v>37</v>
      </c>
      <c r="B43" s="807" t="s">
        <v>913</v>
      </c>
      <c r="C43" s="859" t="s">
        <v>911</v>
      </c>
      <c r="D43" s="859" t="s">
        <v>429</v>
      </c>
      <c r="E43" s="856" t="s">
        <v>209</v>
      </c>
      <c r="F43" s="862" t="s">
        <v>1144</v>
      </c>
      <c r="G43" s="858">
        <v>414</v>
      </c>
      <c r="H43" s="859" t="s">
        <v>674</v>
      </c>
      <c r="I43" s="859" t="s">
        <v>1259</v>
      </c>
      <c r="J43" s="859" t="s">
        <v>883</v>
      </c>
      <c r="K43" s="859">
        <v>1</v>
      </c>
      <c r="L43" s="860">
        <v>0.1</v>
      </c>
    </row>
    <row r="44" spans="1:13" ht="56.25" outlineLevel="1">
      <c r="A44" s="880">
        <v>38</v>
      </c>
      <c r="B44" s="807" t="s">
        <v>995</v>
      </c>
      <c r="C44" s="859" t="s">
        <v>911</v>
      </c>
      <c r="D44" s="859" t="s">
        <v>429</v>
      </c>
      <c r="E44" s="856" t="s">
        <v>209</v>
      </c>
      <c r="F44" s="862" t="s">
        <v>1144</v>
      </c>
      <c r="G44" s="858">
        <v>414</v>
      </c>
      <c r="H44" s="859">
        <v>2013</v>
      </c>
      <c r="I44" s="859" t="s">
        <v>1259</v>
      </c>
      <c r="J44" s="859" t="s">
        <v>291</v>
      </c>
      <c r="K44" s="859" t="s">
        <v>985</v>
      </c>
      <c r="L44" s="860">
        <v>0.1</v>
      </c>
    </row>
    <row r="45" spans="1:13" s="795" customFormat="1" ht="37.5" outlineLevel="1">
      <c r="A45" s="880">
        <v>39</v>
      </c>
      <c r="B45" s="761" t="s">
        <v>1202</v>
      </c>
      <c r="C45" s="853">
        <v>833</v>
      </c>
      <c r="D45" s="884" t="s">
        <v>429</v>
      </c>
      <c r="E45" s="895">
        <v>14</v>
      </c>
      <c r="F45" s="789" t="s">
        <v>1160</v>
      </c>
      <c r="G45" s="895"/>
      <c r="H45" s="893"/>
      <c r="I45" s="893"/>
      <c r="J45" s="893"/>
      <c r="K45" s="893"/>
      <c r="L45" s="894">
        <v>0.5</v>
      </c>
    </row>
    <row r="46" spans="1:13" s="795" customFormat="1" outlineLevel="1">
      <c r="A46" s="880">
        <v>40</v>
      </c>
      <c r="B46" s="761" t="s">
        <v>1068</v>
      </c>
      <c r="C46" s="853">
        <v>833</v>
      </c>
      <c r="D46" s="884" t="s">
        <v>429</v>
      </c>
      <c r="E46" s="895">
        <v>14</v>
      </c>
      <c r="F46" s="789" t="s">
        <v>1160</v>
      </c>
      <c r="G46" s="895">
        <v>520</v>
      </c>
      <c r="H46" s="893"/>
      <c r="I46" s="893"/>
      <c r="J46" s="893"/>
      <c r="K46" s="893"/>
      <c r="L46" s="894">
        <v>0.5</v>
      </c>
    </row>
    <row r="47" spans="1:13" s="795" customFormat="1" ht="75" outlineLevel="1">
      <c r="A47" s="880">
        <v>41</v>
      </c>
      <c r="B47" s="761" t="s">
        <v>1295</v>
      </c>
      <c r="C47" s="853">
        <v>833</v>
      </c>
      <c r="D47" s="884" t="s">
        <v>429</v>
      </c>
      <c r="E47" s="895">
        <v>14</v>
      </c>
      <c r="F47" s="789" t="s">
        <v>1160</v>
      </c>
      <c r="G47" s="895">
        <v>522</v>
      </c>
      <c r="H47" s="893"/>
      <c r="I47" s="893"/>
      <c r="J47" s="893"/>
      <c r="K47" s="893"/>
      <c r="L47" s="894">
        <v>0.5</v>
      </c>
      <c r="M47" s="911" t="s">
        <v>1295</v>
      </c>
    </row>
    <row r="48" spans="1:13" s="797" customFormat="1" ht="37.5" outlineLevel="1">
      <c r="A48" s="880">
        <v>42</v>
      </c>
      <c r="B48" s="901" t="s">
        <v>92</v>
      </c>
      <c r="C48" s="889"/>
      <c r="D48" s="889"/>
      <c r="E48" s="889"/>
      <c r="F48" s="890"/>
      <c r="G48" s="889"/>
      <c r="H48" s="893"/>
      <c r="I48" s="893"/>
      <c r="J48" s="893"/>
      <c r="K48" s="893"/>
      <c r="L48" s="894">
        <v>0.5</v>
      </c>
    </row>
    <row r="49" spans="1:12" ht="37.5" outlineLevel="1">
      <c r="A49" s="880">
        <v>43</v>
      </c>
      <c r="B49" s="807" t="s">
        <v>960</v>
      </c>
      <c r="C49" s="859">
        <v>833</v>
      </c>
      <c r="D49" s="859" t="s">
        <v>429</v>
      </c>
      <c r="E49" s="856" t="s">
        <v>209</v>
      </c>
      <c r="F49" s="862" t="s">
        <v>1160</v>
      </c>
      <c r="G49" s="858">
        <v>522</v>
      </c>
      <c r="H49" s="859">
        <v>2006</v>
      </c>
      <c r="I49" s="859">
        <v>2022</v>
      </c>
      <c r="J49" s="859" t="s">
        <v>291</v>
      </c>
      <c r="K49" s="859" t="s">
        <v>1004</v>
      </c>
      <c r="L49" s="860">
        <v>0.5</v>
      </c>
    </row>
    <row r="50" spans="1:12" s="776" customFormat="1">
      <c r="A50" s="880">
        <v>44</v>
      </c>
      <c r="B50" s="761" t="s">
        <v>715</v>
      </c>
      <c r="C50" s="853"/>
      <c r="D50" s="793" t="s">
        <v>78</v>
      </c>
      <c r="E50" s="793"/>
      <c r="F50" s="836"/>
      <c r="G50" s="793"/>
      <c r="H50" s="896"/>
      <c r="I50" s="896"/>
      <c r="J50" s="896"/>
      <c r="K50" s="896"/>
      <c r="L50" s="782">
        <v>371.08699999999999</v>
      </c>
    </row>
    <row r="51" spans="1:12" s="773" customFormat="1">
      <c r="A51" s="880">
        <v>45</v>
      </c>
      <c r="B51" s="761" t="s">
        <v>15</v>
      </c>
      <c r="C51" s="853"/>
      <c r="D51" s="793" t="s">
        <v>78</v>
      </c>
      <c r="E51" s="793" t="s">
        <v>372</v>
      </c>
      <c r="F51" s="836"/>
      <c r="G51" s="793"/>
      <c r="H51" s="896"/>
      <c r="I51" s="896"/>
      <c r="J51" s="896"/>
      <c r="K51" s="896"/>
      <c r="L51" s="782">
        <v>8.4939999999999998</v>
      </c>
    </row>
    <row r="52" spans="1:12" s="795" customFormat="1" outlineLevel="1">
      <c r="A52" s="880">
        <v>46</v>
      </c>
      <c r="B52" s="901" t="s">
        <v>1017</v>
      </c>
      <c r="C52" s="853"/>
      <c r="D52" s="896" t="s">
        <v>78</v>
      </c>
      <c r="E52" s="896" t="s">
        <v>372</v>
      </c>
      <c r="F52" s="836"/>
      <c r="G52" s="793"/>
      <c r="H52" s="893"/>
      <c r="I52" s="893"/>
      <c r="J52" s="893"/>
      <c r="K52" s="893"/>
      <c r="L52" s="894">
        <v>8.4939999999999998</v>
      </c>
    </row>
    <row r="53" spans="1:12" s="795" customFormat="1" ht="93.75" outlineLevel="1">
      <c r="A53" s="880">
        <v>47</v>
      </c>
      <c r="B53" s="761" t="s">
        <v>1293</v>
      </c>
      <c r="C53" s="853">
        <v>833</v>
      </c>
      <c r="D53" s="896" t="s">
        <v>78</v>
      </c>
      <c r="E53" s="896" t="s">
        <v>372</v>
      </c>
      <c r="F53" s="790" t="s">
        <v>1080</v>
      </c>
      <c r="G53" s="778"/>
      <c r="H53" s="893"/>
      <c r="I53" s="893"/>
      <c r="J53" s="893"/>
      <c r="K53" s="893"/>
      <c r="L53" s="894">
        <v>8.4939999999999998</v>
      </c>
    </row>
    <row r="54" spans="1:12" s="795" customFormat="1" ht="56.25" outlineLevel="1">
      <c r="A54" s="880">
        <v>48</v>
      </c>
      <c r="B54" s="761" t="s">
        <v>1024</v>
      </c>
      <c r="C54" s="853">
        <v>833</v>
      </c>
      <c r="D54" s="884" t="s">
        <v>78</v>
      </c>
      <c r="E54" s="884" t="s">
        <v>372</v>
      </c>
      <c r="F54" s="790" t="s">
        <v>1170</v>
      </c>
      <c r="G54" s="778"/>
      <c r="H54" s="893"/>
      <c r="I54" s="893"/>
      <c r="J54" s="893"/>
      <c r="K54" s="893"/>
      <c r="L54" s="894">
        <v>7.6619999999999999</v>
      </c>
    </row>
    <row r="55" spans="1:12" s="795" customFormat="1" ht="37.5" outlineLevel="1">
      <c r="A55" s="880">
        <v>49</v>
      </c>
      <c r="B55" s="761" t="s">
        <v>1135</v>
      </c>
      <c r="C55" s="785">
        <v>833</v>
      </c>
      <c r="D55" s="896" t="s">
        <v>78</v>
      </c>
      <c r="E55" s="896" t="s">
        <v>372</v>
      </c>
      <c r="F55" s="790" t="s">
        <v>1171</v>
      </c>
      <c r="G55" s="778"/>
      <c r="H55" s="894"/>
      <c r="I55" s="894"/>
      <c r="J55" s="894"/>
      <c r="K55" s="894"/>
      <c r="L55" s="894">
        <v>2.762</v>
      </c>
    </row>
    <row r="56" spans="1:12" s="795" customFormat="1" ht="56.25" outlineLevel="1">
      <c r="A56" s="880">
        <v>50</v>
      </c>
      <c r="B56" s="761" t="s">
        <v>1137</v>
      </c>
      <c r="C56" s="853">
        <v>833</v>
      </c>
      <c r="D56" s="884" t="s">
        <v>78</v>
      </c>
      <c r="E56" s="884" t="s">
        <v>372</v>
      </c>
      <c r="F56" s="789" t="s">
        <v>1172</v>
      </c>
      <c r="G56" s="856"/>
      <c r="H56" s="893"/>
      <c r="I56" s="893"/>
      <c r="J56" s="893"/>
      <c r="K56" s="893"/>
      <c r="L56" s="894">
        <v>2.762</v>
      </c>
    </row>
    <row r="57" spans="1:12" s="795" customFormat="1" outlineLevel="1">
      <c r="A57" s="880">
        <v>51</v>
      </c>
      <c r="B57" s="761" t="s">
        <v>1067</v>
      </c>
      <c r="C57" s="853">
        <v>833</v>
      </c>
      <c r="D57" s="884" t="s">
        <v>78</v>
      </c>
      <c r="E57" s="884" t="s">
        <v>372</v>
      </c>
      <c r="F57" s="789" t="s">
        <v>1172</v>
      </c>
      <c r="G57" s="856" t="s">
        <v>1138</v>
      </c>
      <c r="H57" s="893"/>
      <c r="I57" s="893"/>
      <c r="J57" s="893"/>
      <c r="K57" s="893"/>
      <c r="L57" s="894">
        <v>2.762</v>
      </c>
    </row>
    <row r="58" spans="1:12" s="772" customFormat="1" ht="56.25" outlineLevel="1">
      <c r="A58" s="880">
        <v>52</v>
      </c>
      <c r="B58" s="761" t="s">
        <v>1137</v>
      </c>
      <c r="C58" s="853">
        <v>833</v>
      </c>
      <c r="D58" s="884" t="s">
        <v>78</v>
      </c>
      <c r="E58" s="884" t="s">
        <v>372</v>
      </c>
      <c r="F58" s="790" t="s">
        <v>1172</v>
      </c>
      <c r="G58" s="856" t="s">
        <v>1019</v>
      </c>
      <c r="H58" s="893"/>
      <c r="I58" s="893"/>
      <c r="J58" s="893"/>
      <c r="K58" s="893"/>
      <c r="L58" s="894">
        <v>2.762</v>
      </c>
    </row>
    <row r="59" spans="1:12" s="775" customFormat="1" ht="37.5" outlineLevel="1">
      <c r="A59" s="880">
        <v>53</v>
      </c>
      <c r="B59" s="761" t="s">
        <v>910</v>
      </c>
      <c r="C59" s="793"/>
      <c r="D59" s="793"/>
      <c r="E59" s="793"/>
      <c r="F59" s="836"/>
      <c r="G59" s="793"/>
      <c r="H59" s="896"/>
      <c r="I59" s="896"/>
      <c r="J59" s="896"/>
      <c r="K59" s="896"/>
      <c r="L59" s="782">
        <v>2.762</v>
      </c>
    </row>
    <row r="60" spans="1:12" ht="56.25" outlineLevel="1">
      <c r="A60" s="880">
        <v>54</v>
      </c>
      <c r="B60" s="807" t="s">
        <v>973</v>
      </c>
      <c r="C60" s="859">
        <v>833</v>
      </c>
      <c r="D60" s="859" t="s">
        <v>78</v>
      </c>
      <c r="E60" s="856" t="s">
        <v>372</v>
      </c>
      <c r="F60" s="862" t="s">
        <v>1172</v>
      </c>
      <c r="G60" s="858">
        <v>414</v>
      </c>
      <c r="H60" s="859" t="s">
        <v>676</v>
      </c>
      <c r="I60" s="859" t="s">
        <v>1259</v>
      </c>
      <c r="J60" s="859" t="s">
        <v>879</v>
      </c>
      <c r="K60" s="859" t="s">
        <v>2</v>
      </c>
      <c r="L60" s="860">
        <v>1.3160000000000001</v>
      </c>
    </row>
    <row r="61" spans="1:12" s="854" customFormat="1" ht="37.5" outlineLevel="1">
      <c r="A61" s="880">
        <v>55</v>
      </c>
      <c r="B61" s="807" t="s">
        <v>918</v>
      </c>
      <c r="C61" s="859">
        <v>833</v>
      </c>
      <c r="D61" s="859" t="s">
        <v>78</v>
      </c>
      <c r="E61" s="856" t="s">
        <v>372</v>
      </c>
      <c r="F61" s="862" t="s">
        <v>1172</v>
      </c>
      <c r="G61" s="856">
        <v>414</v>
      </c>
      <c r="H61" s="856">
        <v>2012</v>
      </c>
      <c r="I61" s="856">
        <v>2022</v>
      </c>
      <c r="J61" s="856" t="s">
        <v>291</v>
      </c>
      <c r="K61" s="856" t="s">
        <v>1010</v>
      </c>
      <c r="L61" s="860">
        <v>1.446</v>
      </c>
    </row>
    <row r="62" spans="1:12" s="795" customFormat="1" ht="37.5" outlineLevel="1">
      <c r="A62" s="880">
        <v>56</v>
      </c>
      <c r="B62" s="761" t="s">
        <v>1202</v>
      </c>
      <c r="C62" s="853">
        <v>833</v>
      </c>
      <c r="D62" s="884" t="s">
        <v>78</v>
      </c>
      <c r="E62" s="896" t="s">
        <v>372</v>
      </c>
      <c r="F62" s="789" t="s">
        <v>1161</v>
      </c>
      <c r="G62" s="895"/>
      <c r="H62" s="893"/>
      <c r="I62" s="893"/>
      <c r="J62" s="893"/>
      <c r="K62" s="893"/>
      <c r="L62" s="894">
        <v>4.9000000000000004</v>
      </c>
    </row>
    <row r="63" spans="1:12" s="795" customFormat="1" outlineLevel="1">
      <c r="A63" s="880">
        <v>57</v>
      </c>
      <c r="B63" s="761" t="s">
        <v>1068</v>
      </c>
      <c r="C63" s="853">
        <v>833</v>
      </c>
      <c r="D63" s="884" t="s">
        <v>78</v>
      </c>
      <c r="E63" s="896" t="s">
        <v>372</v>
      </c>
      <c r="F63" s="789" t="s">
        <v>1161</v>
      </c>
      <c r="G63" s="895">
        <v>520</v>
      </c>
      <c r="H63" s="893"/>
      <c r="I63" s="893"/>
      <c r="J63" s="893"/>
      <c r="K63" s="893"/>
      <c r="L63" s="894">
        <v>4.9000000000000004</v>
      </c>
    </row>
    <row r="64" spans="1:12" s="795" customFormat="1" ht="56.25" outlineLevel="1">
      <c r="A64" s="880">
        <v>58</v>
      </c>
      <c r="B64" s="761" t="s">
        <v>1295</v>
      </c>
      <c r="C64" s="853">
        <v>833</v>
      </c>
      <c r="D64" s="884" t="s">
        <v>78</v>
      </c>
      <c r="E64" s="896" t="s">
        <v>372</v>
      </c>
      <c r="F64" s="789" t="s">
        <v>1161</v>
      </c>
      <c r="G64" s="896" t="s">
        <v>967</v>
      </c>
      <c r="H64" s="893"/>
      <c r="I64" s="893"/>
      <c r="J64" s="893"/>
      <c r="K64" s="893"/>
      <c r="L64" s="894">
        <v>4.9000000000000004</v>
      </c>
    </row>
    <row r="65" spans="1:12" s="766" customFormat="1" ht="37.5" outlineLevel="1">
      <c r="A65" s="880">
        <v>59</v>
      </c>
      <c r="B65" s="761" t="s">
        <v>458</v>
      </c>
      <c r="C65" s="793"/>
      <c r="D65" s="793"/>
      <c r="E65" s="793"/>
      <c r="F65" s="836"/>
      <c r="G65" s="793"/>
      <c r="H65" s="896"/>
      <c r="I65" s="896"/>
      <c r="J65" s="896"/>
      <c r="K65" s="896"/>
      <c r="L65" s="782">
        <v>4.9000000000000004</v>
      </c>
    </row>
    <row r="66" spans="1:12" s="854" customFormat="1" ht="75" outlineLevel="1">
      <c r="A66" s="880">
        <v>60</v>
      </c>
      <c r="B66" s="807" t="s">
        <v>944</v>
      </c>
      <c r="C66" s="859">
        <v>833</v>
      </c>
      <c r="D66" s="859" t="s">
        <v>78</v>
      </c>
      <c r="E66" s="859" t="s">
        <v>372</v>
      </c>
      <c r="F66" s="835" t="s">
        <v>1161</v>
      </c>
      <c r="G66" s="859">
        <v>522</v>
      </c>
      <c r="H66" s="859" t="s">
        <v>16</v>
      </c>
      <c r="I66" s="859" t="s">
        <v>1259</v>
      </c>
      <c r="J66" s="859" t="s">
        <v>879</v>
      </c>
      <c r="K66" s="859" t="s">
        <v>899</v>
      </c>
      <c r="L66" s="860">
        <v>4.9000000000000004</v>
      </c>
    </row>
    <row r="67" spans="1:12" s="795" customFormat="1" ht="56.25" outlineLevel="1">
      <c r="A67" s="880">
        <v>61</v>
      </c>
      <c r="B67" s="761" t="s">
        <v>1059</v>
      </c>
      <c r="C67" s="853">
        <v>833</v>
      </c>
      <c r="D67" s="884" t="s">
        <v>78</v>
      </c>
      <c r="E67" s="884" t="s">
        <v>372</v>
      </c>
      <c r="F67" s="790" t="s">
        <v>1173</v>
      </c>
      <c r="G67" s="778"/>
      <c r="H67" s="893"/>
      <c r="I67" s="893"/>
      <c r="J67" s="893"/>
      <c r="K67" s="893"/>
      <c r="L67" s="894">
        <v>0.83199999999999996</v>
      </c>
    </row>
    <row r="68" spans="1:12" s="795" customFormat="1" ht="37.5" outlineLevel="1">
      <c r="A68" s="880">
        <v>62</v>
      </c>
      <c r="B68" s="761" t="s">
        <v>1135</v>
      </c>
      <c r="C68" s="785">
        <v>833</v>
      </c>
      <c r="D68" s="896" t="s">
        <v>78</v>
      </c>
      <c r="E68" s="896" t="s">
        <v>372</v>
      </c>
      <c r="F68" s="790" t="s">
        <v>1174</v>
      </c>
      <c r="G68" s="778"/>
      <c r="H68" s="894"/>
      <c r="I68" s="894"/>
      <c r="J68" s="894"/>
      <c r="K68" s="894"/>
      <c r="L68" s="894">
        <v>0.83199999999999996</v>
      </c>
    </row>
    <row r="69" spans="1:12" s="795" customFormat="1" ht="56.25" outlineLevel="1">
      <c r="A69" s="880">
        <v>63</v>
      </c>
      <c r="B69" s="761" t="s">
        <v>1137</v>
      </c>
      <c r="C69" s="853">
        <v>833</v>
      </c>
      <c r="D69" s="884" t="s">
        <v>78</v>
      </c>
      <c r="E69" s="884" t="s">
        <v>372</v>
      </c>
      <c r="F69" s="790" t="s">
        <v>1146</v>
      </c>
      <c r="G69" s="856"/>
      <c r="H69" s="893"/>
      <c r="I69" s="893"/>
      <c r="J69" s="893"/>
      <c r="K69" s="893"/>
      <c r="L69" s="894">
        <v>0.83199999999999996</v>
      </c>
    </row>
    <row r="70" spans="1:12" s="795" customFormat="1" outlineLevel="1">
      <c r="A70" s="880">
        <v>64</v>
      </c>
      <c r="B70" s="761" t="s">
        <v>1067</v>
      </c>
      <c r="C70" s="853">
        <v>833</v>
      </c>
      <c r="D70" s="884" t="s">
        <v>78</v>
      </c>
      <c r="E70" s="884" t="s">
        <v>372</v>
      </c>
      <c r="F70" s="790" t="s">
        <v>1146</v>
      </c>
      <c r="G70" s="856" t="s">
        <v>1138</v>
      </c>
      <c r="H70" s="893"/>
      <c r="I70" s="893"/>
      <c r="J70" s="893"/>
      <c r="K70" s="893"/>
      <c r="L70" s="894">
        <v>0.83199999999999996</v>
      </c>
    </row>
    <row r="71" spans="1:12" s="772" customFormat="1" ht="56.25" outlineLevel="1">
      <c r="A71" s="880">
        <v>65</v>
      </c>
      <c r="B71" s="761" t="s">
        <v>1137</v>
      </c>
      <c r="C71" s="853">
        <v>833</v>
      </c>
      <c r="D71" s="884" t="s">
        <v>78</v>
      </c>
      <c r="E71" s="884" t="s">
        <v>372</v>
      </c>
      <c r="F71" s="790" t="s">
        <v>1146</v>
      </c>
      <c r="G71" s="856" t="s">
        <v>1019</v>
      </c>
      <c r="H71" s="893"/>
      <c r="I71" s="893"/>
      <c r="J71" s="893"/>
      <c r="K71" s="893"/>
      <c r="L71" s="894">
        <v>0.83199999999999996</v>
      </c>
    </row>
    <row r="72" spans="1:12" s="795" customFormat="1" ht="37.5" outlineLevel="1">
      <c r="A72" s="880">
        <v>66</v>
      </c>
      <c r="B72" s="901" t="s">
        <v>910</v>
      </c>
      <c r="C72" s="895"/>
      <c r="D72" s="895"/>
      <c r="E72" s="895"/>
      <c r="F72" s="789"/>
      <c r="G72" s="895"/>
      <c r="H72" s="893"/>
      <c r="I72" s="893"/>
      <c r="J72" s="893"/>
      <c r="K72" s="893"/>
      <c r="L72" s="894">
        <v>0.83199999999999996</v>
      </c>
    </row>
    <row r="73" spans="1:12" ht="75" outlineLevel="1">
      <c r="A73" s="880">
        <v>67</v>
      </c>
      <c r="B73" s="807" t="s">
        <v>920</v>
      </c>
      <c r="C73" s="859" t="s">
        <v>911</v>
      </c>
      <c r="D73" s="859" t="s">
        <v>78</v>
      </c>
      <c r="E73" s="856" t="s">
        <v>372</v>
      </c>
      <c r="F73" s="862" t="s">
        <v>1146</v>
      </c>
      <c r="G73" s="858">
        <v>414</v>
      </c>
      <c r="H73" s="859" t="s">
        <v>676</v>
      </c>
      <c r="I73" s="859" t="s">
        <v>1259</v>
      </c>
      <c r="J73" s="859" t="s">
        <v>1109</v>
      </c>
      <c r="K73" s="859" t="s">
        <v>1110</v>
      </c>
      <c r="L73" s="860">
        <v>0.83199999999999996</v>
      </c>
    </row>
    <row r="74" spans="1:12" s="773" customFormat="1">
      <c r="A74" s="880">
        <v>68</v>
      </c>
      <c r="B74" s="761" t="s">
        <v>912</v>
      </c>
      <c r="C74" s="853"/>
      <c r="D74" s="895" t="s">
        <v>78</v>
      </c>
      <c r="E74" s="896" t="s">
        <v>359</v>
      </c>
      <c r="F74" s="789"/>
      <c r="G74" s="895"/>
      <c r="H74" s="896"/>
      <c r="I74" s="896"/>
      <c r="J74" s="896"/>
      <c r="K74" s="896"/>
      <c r="L74" s="782">
        <v>203.11500000000001</v>
      </c>
    </row>
    <row r="75" spans="1:12" outlineLevel="1">
      <c r="A75" s="880">
        <v>69</v>
      </c>
      <c r="B75" s="901" t="s">
        <v>1017</v>
      </c>
      <c r="C75" s="853"/>
      <c r="D75" s="896" t="s">
        <v>78</v>
      </c>
      <c r="E75" s="896" t="s">
        <v>359</v>
      </c>
      <c r="F75" s="789"/>
      <c r="G75" s="858"/>
      <c r="H75" s="859"/>
      <c r="I75" s="859"/>
      <c r="J75" s="859"/>
      <c r="K75" s="859"/>
      <c r="L75" s="860">
        <v>203.11500000000001</v>
      </c>
    </row>
    <row r="76" spans="1:12" s="803" customFormat="1" ht="56.25" outlineLevel="1">
      <c r="A76" s="880">
        <v>70</v>
      </c>
      <c r="B76" s="761" t="s">
        <v>1033</v>
      </c>
      <c r="C76" s="896">
        <v>833</v>
      </c>
      <c r="D76" s="896" t="s">
        <v>78</v>
      </c>
      <c r="E76" s="896" t="s">
        <v>359</v>
      </c>
      <c r="F76" s="789" t="s">
        <v>372</v>
      </c>
      <c r="G76" s="778"/>
      <c r="H76" s="793"/>
      <c r="I76" s="793"/>
      <c r="J76" s="793"/>
      <c r="K76" s="793"/>
      <c r="L76" s="826">
        <v>25.009</v>
      </c>
    </row>
    <row r="77" spans="1:12" s="795" customFormat="1" ht="37.5" outlineLevel="1">
      <c r="A77" s="880">
        <v>71</v>
      </c>
      <c r="B77" s="761" t="s">
        <v>872</v>
      </c>
      <c r="C77" s="896">
        <v>833</v>
      </c>
      <c r="D77" s="896" t="s">
        <v>78</v>
      </c>
      <c r="E77" s="896" t="s">
        <v>359</v>
      </c>
      <c r="F77" s="789" t="s">
        <v>1175</v>
      </c>
      <c r="G77" s="778"/>
      <c r="H77" s="893"/>
      <c r="I77" s="893"/>
      <c r="J77" s="893"/>
      <c r="K77" s="893"/>
      <c r="L77" s="894">
        <v>25.009</v>
      </c>
    </row>
    <row r="78" spans="1:12" s="795" customFormat="1" ht="37.5" outlineLevel="1">
      <c r="A78" s="880">
        <v>72</v>
      </c>
      <c r="B78" s="761" t="s">
        <v>1135</v>
      </c>
      <c r="C78" s="785">
        <v>833</v>
      </c>
      <c r="D78" s="896" t="s">
        <v>78</v>
      </c>
      <c r="E78" s="896" t="s">
        <v>359</v>
      </c>
      <c r="F78" s="790" t="s">
        <v>1228</v>
      </c>
      <c r="G78" s="778"/>
      <c r="H78" s="894"/>
      <c r="I78" s="894"/>
      <c r="J78" s="894"/>
      <c r="K78" s="894"/>
      <c r="L78" s="894">
        <v>25.009</v>
      </c>
    </row>
    <row r="79" spans="1:12" s="795" customFormat="1" ht="37.5" outlineLevel="1">
      <c r="A79" s="880">
        <v>73</v>
      </c>
      <c r="B79" s="761" t="s">
        <v>1202</v>
      </c>
      <c r="C79" s="896">
        <v>833</v>
      </c>
      <c r="D79" s="884" t="s">
        <v>78</v>
      </c>
      <c r="E79" s="896" t="s">
        <v>359</v>
      </c>
      <c r="F79" s="789" t="s">
        <v>1156</v>
      </c>
      <c r="G79" s="895"/>
      <c r="H79" s="893"/>
      <c r="I79" s="893"/>
      <c r="J79" s="893"/>
      <c r="K79" s="893"/>
      <c r="L79" s="894">
        <v>25.009</v>
      </c>
    </row>
    <row r="80" spans="1:12" s="795" customFormat="1" outlineLevel="1">
      <c r="A80" s="880">
        <v>74</v>
      </c>
      <c r="B80" s="761" t="s">
        <v>1068</v>
      </c>
      <c r="C80" s="896">
        <v>833</v>
      </c>
      <c r="D80" s="884" t="s">
        <v>78</v>
      </c>
      <c r="E80" s="896" t="s">
        <v>359</v>
      </c>
      <c r="F80" s="789" t="s">
        <v>1156</v>
      </c>
      <c r="G80" s="895">
        <v>520</v>
      </c>
      <c r="H80" s="893"/>
      <c r="I80" s="893"/>
      <c r="J80" s="893"/>
      <c r="K80" s="893"/>
      <c r="L80" s="894">
        <v>25.009</v>
      </c>
    </row>
    <row r="81" spans="1:12" s="795" customFormat="1" ht="56.25" outlineLevel="1">
      <c r="A81" s="880">
        <v>75</v>
      </c>
      <c r="B81" s="761" t="s">
        <v>1295</v>
      </c>
      <c r="C81" s="896">
        <v>833</v>
      </c>
      <c r="D81" s="896" t="s">
        <v>78</v>
      </c>
      <c r="E81" s="896" t="s">
        <v>359</v>
      </c>
      <c r="F81" s="789" t="s">
        <v>1156</v>
      </c>
      <c r="G81" s="896" t="s">
        <v>967</v>
      </c>
      <c r="H81" s="893"/>
      <c r="I81" s="893"/>
      <c r="J81" s="893"/>
      <c r="K81" s="893"/>
      <c r="L81" s="894">
        <v>25.009</v>
      </c>
    </row>
    <row r="82" spans="1:12" s="767" customFormat="1" ht="37.5" outlineLevel="1">
      <c r="A82" s="880">
        <v>76</v>
      </c>
      <c r="B82" s="901" t="s">
        <v>416</v>
      </c>
      <c r="C82" s="896"/>
      <c r="D82" s="896"/>
      <c r="E82" s="896"/>
      <c r="F82" s="789"/>
      <c r="G82" s="896"/>
      <c r="H82" s="793"/>
      <c r="I82" s="793"/>
      <c r="J82" s="793"/>
      <c r="K82" s="793"/>
      <c r="L82" s="826">
        <v>0.1</v>
      </c>
    </row>
    <row r="83" spans="1:12" s="854" customFormat="1" ht="37.5" outlineLevel="1">
      <c r="A83" s="880">
        <v>77</v>
      </c>
      <c r="B83" s="807" t="s">
        <v>1205</v>
      </c>
      <c r="C83" s="859" t="s">
        <v>911</v>
      </c>
      <c r="D83" s="859" t="s">
        <v>78</v>
      </c>
      <c r="E83" s="856" t="s">
        <v>359</v>
      </c>
      <c r="F83" s="862" t="s">
        <v>1156</v>
      </c>
      <c r="G83" s="858">
        <v>522</v>
      </c>
      <c r="H83" s="859" t="s">
        <v>976</v>
      </c>
      <c r="I83" s="859" t="s">
        <v>1259</v>
      </c>
      <c r="J83" s="859" t="s">
        <v>192</v>
      </c>
      <c r="K83" s="859" t="s">
        <v>1207</v>
      </c>
      <c r="L83" s="860">
        <v>0.1</v>
      </c>
    </row>
    <row r="84" spans="1:12" s="797" customFormat="1" outlineLevel="1">
      <c r="A84" s="880">
        <v>78</v>
      </c>
      <c r="B84" s="901" t="s">
        <v>32</v>
      </c>
      <c r="C84" s="787"/>
      <c r="D84" s="787"/>
      <c r="E84" s="787"/>
      <c r="F84" s="836"/>
      <c r="G84" s="787"/>
      <c r="H84" s="893"/>
      <c r="I84" s="893"/>
      <c r="J84" s="893"/>
      <c r="K84" s="893"/>
      <c r="L84" s="894">
        <v>24.908999999999999</v>
      </c>
    </row>
    <row r="85" spans="1:12" ht="93.75" outlineLevel="1">
      <c r="A85" s="880">
        <v>79</v>
      </c>
      <c r="B85" s="807" t="s">
        <v>970</v>
      </c>
      <c r="C85" s="859">
        <v>833</v>
      </c>
      <c r="D85" s="859" t="s">
        <v>78</v>
      </c>
      <c r="E85" s="856" t="s">
        <v>359</v>
      </c>
      <c r="F85" s="862" t="s">
        <v>1156</v>
      </c>
      <c r="G85" s="858">
        <v>522</v>
      </c>
      <c r="H85" s="859" t="s">
        <v>430</v>
      </c>
      <c r="I85" s="859" t="s">
        <v>978</v>
      </c>
      <c r="J85" s="859" t="s">
        <v>986</v>
      </c>
      <c r="K85" s="859" t="s">
        <v>987</v>
      </c>
      <c r="L85" s="860">
        <v>5.6369999999999996</v>
      </c>
    </row>
    <row r="86" spans="1:12" s="813" customFormat="1" ht="37.5" outlineLevel="1">
      <c r="A86" s="880">
        <v>80</v>
      </c>
      <c r="B86" s="807" t="s">
        <v>1079</v>
      </c>
      <c r="C86" s="859" t="s">
        <v>911</v>
      </c>
      <c r="D86" s="859" t="s">
        <v>78</v>
      </c>
      <c r="E86" s="856" t="s">
        <v>359</v>
      </c>
      <c r="F86" s="862" t="s">
        <v>1156</v>
      </c>
      <c r="G86" s="856">
        <v>522</v>
      </c>
      <c r="H86" s="859" t="s">
        <v>870</v>
      </c>
      <c r="I86" s="859" t="s">
        <v>978</v>
      </c>
      <c r="J86" s="859" t="s">
        <v>150</v>
      </c>
      <c r="K86" s="859">
        <v>939</v>
      </c>
      <c r="L86" s="860">
        <v>19.271999999999998</v>
      </c>
    </row>
    <row r="87" spans="1:12" ht="56.25" outlineLevel="1">
      <c r="A87" s="880">
        <v>81</v>
      </c>
      <c r="B87" s="761" t="s">
        <v>1031</v>
      </c>
      <c r="C87" s="896" t="s">
        <v>947</v>
      </c>
      <c r="D87" s="896" t="s">
        <v>78</v>
      </c>
      <c r="E87" s="896" t="s">
        <v>359</v>
      </c>
      <c r="F87" s="790" t="s">
        <v>1100</v>
      </c>
      <c r="G87" s="858"/>
      <c r="H87" s="859"/>
      <c r="I87" s="859"/>
      <c r="J87" s="859"/>
      <c r="K87" s="859"/>
      <c r="L87" s="860">
        <v>178.10599999999999</v>
      </c>
    </row>
    <row r="88" spans="1:12" s="795" customFormat="1" ht="37.5" outlineLevel="1">
      <c r="A88" s="880">
        <v>82</v>
      </c>
      <c r="B88" s="761" t="s">
        <v>1026</v>
      </c>
      <c r="C88" s="896" t="s">
        <v>947</v>
      </c>
      <c r="D88" s="884" t="s">
        <v>78</v>
      </c>
      <c r="E88" s="884" t="s">
        <v>359</v>
      </c>
      <c r="F88" s="790" t="s">
        <v>1176</v>
      </c>
      <c r="G88" s="778"/>
      <c r="H88" s="893"/>
      <c r="I88" s="893"/>
      <c r="J88" s="893"/>
      <c r="K88" s="893"/>
      <c r="L88" s="894">
        <v>47.606000000000002</v>
      </c>
    </row>
    <row r="89" spans="1:12" s="795" customFormat="1" ht="37.5" outlineLevel="1">
      <c r="A89" s="880">
        <v>83</v>
      </c>
      <c r="B89" s="761" t="s">
        <v>1203</v>
      </c>
      <c r="C89" s="785">
        <v>804</v>
      </c>
      <c r="D89" s="896" t="s">
        <v>78</v>
      </c>
      <c r="E89" s="896" t="s">
        <v>359</v>
      </c>
      <c r="F89" s="790" t="s">
        <v>1177</v>
      </c>
      <c r="G89" s="778"/>
      <c r="H89" s="894"/>
      <c r="I89" s="894"/>
      <c r="J89" s="894"/>
      <c r="K89" s="894"/>
      <c r="L89" s="894">
        <v>47.606000000000002</v>
      </c>
    </row>
    <row r="90" spans="1:12" s="795" customFormat="1" ht="37.5" outlineLevel="1">
      <c r="A90" s="880">
        <v>84</v>
      </c>
      <c r="B90" s="761" t="s">
        <v>1027</v>
      </c>
      <c r="C90" s="896">
        <v>804</v>
      </c>
      <c r="D90" s="884" t="s">
        <v>78</v>
      </c>
      <c r="E90" s="884" t="s">
        <v>359</v>
      </c>
      <c r="F90" s="790" t="s">
        <v>1165</v>
      </c>
      <c r="G90" s="884"/>
      <c r="H90" s="893"/>
      <c r="I90" s="893"/>
      <c r="J90" s="893"/>
      <c r="K90" s="893"/>
      <c r="L90" s="894">
        <v>47.606000000000002</v>
      </c>
    </row>
    <row r="91" spans="1:12" s="795" customFormat="1" outlineLevel="1">
      <c r="A91" s="880">
        <v>85</v>
      </c>
      <c r="B91" s="761" t="s">
        <v>1140</v>
      </c>
      <c r="C91" s="896" t="s">
        <v>947</v>
      </c>
      <c r="D91" s="884" t="s">
        <v>78</v>
      </c>
      <c r="E91" s="884" t="s">
        <v>359</v>
      </c>
      <c r="F91" s="790" t="s">
        <v>1165</v>
      </c>
      <c r="G91" s="884" t="s">
        <v>1138</v>
      </c>
      <c r="H91" s="893"/>
      <c r="I91" s="893"/>
      <c r="J91" s="893"/>
      <c r="K91" s="893"/>
      <c r="L91" s="894">
        <v>47.606000000000002</v>
      </c>
    </row>
    <row r="92" spans="1:12" s="772" customFormat="1" ht="56.25" outlineLevel="1">
      <c r="A92" s="880">
        <v>86</v>
      </c>
      <c r="B92" s="761" t="s">
        <v>1137</v>
      </c>
      <c r="C92" s="896">
        <v>804</v>
      </c>
      <c r="D92" s="884" t="s">
        <v>78</v>
      </c>
      <c r="E92" s="884" t="s">
        <v>359</v>
      </c>
      <c r="F92" s="790" t="s">
        <v>1165</v>
      </c>
      <c r="G92" s="856" t="s">
        <v>1019</v>
      </c>
      <c r="H92" s="893"/>
      <c r="I92" s="893"/>
      <c r="J92" s="893"/>
      <c r="K92" s="893"/>
      <c r="L92" s="894">
        <v>47.606000000000002</v>
      </c>
    </row>
    <row r="93" spans="1:12" s="766" customFormat="1" ht="56.25" outlineLevel="1">
      <c r="A93" s="880">
        <v>87</v>
      </c>
      <c r="B93" s="792" t="s">
        <v>971</v>
      </c>
      <c r="C93" s="787"/>
      <c r="D93" s="787"/>
      <c r="E93" s="787"/>
      <c r="F93" s="836"/>
      <c r="G93" s="782"/>
      <c r="H93" s="782"/>
      <c r="I93" s="782"/>
      <c r="J93" s="782"/>
      <c r="K93" s="782"/>
      <c r="L93" s="782">
        <v>47.606000000000002</v>
      </c>
    </row>
    <row r="94" spans="1:12" outlineLevel="1">
      <c r="A94" s="880">
        <v>88</v>
      </c>
      <c r="B94" s="901" t="s">
        <v>1257</v>
      </c>
      <c r="C94" s="785">
        <v>804</v>
      </c>
      <c r="D94" s="884" t="s">
        <v>78</v>
      </c>
      <c r="E94" s="884" t="s">
        <v>359</v>
      </c>
      <c r="F94" s="790" t="s">
        <v>1165</v>
      </c>
      <c r="G94" s="785">
        <v>414</v>
      </c>
      <c r="H94" s="785">
        <v>2014</v>
      </c>
      <c r="I94" s="785">
        <v>2019</v>
      </c>
      <c r="J94" s="785" t="s">
        <v>192</v>
      </c>
      <c r="K94" s="885">
        <v>2.0699999999999998</v>
      </c>
      <c r="L94" s="886">
        <v>13.537000000000001</v>
      </c>
    </row>
    <row r="95" spans="1:12" ht="56.25" outlineLevel="1">
      <c r="A95" s="880">
        <v>89</v>
      </c>
      <c r="B95" s="901" t="s">
        <v>1077</v>
      </c>
      <c r="C95" s="785">
        <v>804</v>
      </c>
      <c r="D95" s="884" t="s">
        <v>78</v>
      </c>
      <c r="E95" s="884" t="s">
        <v>359</v>
      </c>
      <c r="F95" s="790" t="s">
        <v>1165</v>
      </c>
      <c r="G95" s="884">
        <v>414</v>
      </c>
      <c r="H95" s="884">
        <v>2010</v>
      </c>
      <c r="I95" s="884">
        <v>2017</v>
      </c>
      <c r="J95" s="884" t="s">
        <v>1302</v>
      </c>
      <c r="K95" s="884">
        <v>1</v>
      </c>
      <c r="L95" s="886">
        <v>3</v>
      </c>
    </row>
    <row r="96" spans="1:12" ht="75" outlineLevel="1">
      <c r="A96" s="880">
        <v>90</v>
      </c>
      <c r="B96" s="901" t="s">
        <v>1016</v>
      </c>
      <c r="C96" s="785">
        <v>804</v>
      </c>
      <c r="D96" s="884" t="s">
        <v>78</v>
      </c>
      <c r="E96" s="884" t="s">
        <v>359</v>
      </c>
      <c r="F96" s="790" t="s">
        <v>1165</v>
      </c>
      <c r="G96" s="785">
        <v>414</v>
      </c>
      <c r="H96" s="785">
        <v>2015</v>
      </c>
      <c r="I96" s="785">
        <v>2017</v>
      </c>
      <c r="J96" s="785" t="s">
        <v>1301</v>
      </c>
      <c r="K96" s="785">
        <v>1</v>
      </c>
      <c r="L96" s="886">
        <v>21.068999999999999</v>
      </c>
    </row>
    <row r="97" spans="1:12" ht="93.75" outlineLevel="1">
      <c r="A97" s="880">
        <v>91</v>
      </c>
      <c r="B97" s="901" t="s">
        <v>1258</v>
      </c>
      <c r="C97" s="785">
        <v>804</v>
      </c>
      <c r="D97" s="884" t="s">
        <v>78</v>
      </c>
      <c r="E97" s="884" t="s">
        <v>359</v>
      </c>
      <c r="F97" s="790" t="s">
        <v>1165</v>
      </c>
      <c r="G97" s="884">
        <v>414</v>
      </c>
      <c r="H97" s="884">
        <v>2017</v>
      </c>
      <c r="I97" s="884">
        <v>2018</v>
      </c>
      <c r="J97" s="884" t="s">
        <v>1301</v>
      </c>
      <c r="K97" s="884">
        <v>1</v>
      </c>
      <c r="L97" s="886">
        <v>10</v>
      </c>
    </row>
    <row r="98" spans="1:12" s="795" customFormat="1" outlineLevel="1">
      <c r="A98" s="880">
        <v>92</v>
      </c>
      <c r="B98" s="761" t="s">
        <v>1053</v>
      </c>
      <c r="C98" s="853"/>
      <c r="D98" s="896" t="s">
        <v>78</v>
      </c>
      <c r="E98" s="896" t="s">
        <v>359</v>
      </c>
      <c r="F98" s="790" t="s">
        <v>1178</v>
      </c>
      <c r="G98" s="778"/>
      <c r="H98" s="893"/>
      <c r="I98" s="893"/>
      <c r="J98" s="893"/>
      <c r="K98" s="893"/>
      <c r="L98" s="894">
        <v>130.5</v>
      </c>
    </row>
    <row r="99" spans="1:12" s="795" customFormat="1" ht="37.5" outlineLevel="1">
      <c r="A99" s="880">
        <v>93</v>
      </c>
      <c r="B99" s="761" t="s">
        <v>1216</v>
      </c>
      <c r="C99" s="785"/>
      <c r="D99" s="896" t="s">
        <v>78</v>
      </c>
      <c r="E99" s="896" t="s">
        <v>359</v>
      </c>
      <c r="F99" s="790" t="s">
        <v>1179</v>
      </c>
      <c r="G99" s="778"/>
      <c r="H99" s="894"/>
      <c r="I99" s="894"/>
      <c r="J99" s="894"/>
      <c r="K99" s="894"/>
      <c r="L99" s="894">
        <v>130.5</v>
      </c>
    </row>
    <row r="100" spans="1:12" s="784" customFormat="1" ht="37.5" outlineLevel="1">
      <c r="A100" s="880">
        <v>94</v>
      </c>
      <c r="B100" s="761" t="s">
        <v>1202</v>
      </c>
      <c r="C100" s="793" t="s">
        <v>911</v>
      </c>
      <c r="D100" s="793" t="s">
        <v>78</v>
      </c>
      <c r="E100" s="793" t="s">
        <v>359</v>
      </c>
      <c r="F100" s="836" t="s">
        <v>1159</v>
      </c>
      <c r="G100" s="899"/>
      <c r="H100" s="896"/>
      <c r="I100" s="896"/>
      <c r="J100" s="896"/>
      <c r="K100" s="896"/>
      <c r="L100" s="782">
        <v>130.5</v>
      </c>
    </row>
    <row r="101" spans="1:12" s="784" customFormat="1" outlineLevel="1">
      <c r="A101" s="880">
        <v>95</v>
      </c>
      <c r="B101" s="761" t="s">
        <v>1068</v>
      </c>
      <c r="C101" s="793" t="s">
        <v>911</v>
      </c>
      <c r="D101" s="793" t="s">
        <v>78</v>
      </c>
      <c r="E101" s="793" t="s">
        <v>359</v>
      </c>
      <c r="F101" s="836" t="s">
        <v>1159</v>
      </c>
      <c r="G101" s="899">
        <v>520</v>
      </c>
      <c r="H101" s="896"/>
      <c r="I101" s="896"/>
      <c r="J101" s="896"/>
      <c r="K101" s="896"/>
      <c r="L101" s="782">
        <v>130.5</v>
      </c>
    </row>
    <row r="102" spans="1:12" s="774" customFormat="1" ht="56.25" outlineLevel="1">
      <c r="A102" s="880">
        <v>96</v>
      </c>
      <c r="B102" s="761" t="s">
        <v>1295</v>
      </c>
      <c r="C102" s="793" t="s">
        <v>911</v>
      </c>
      <c r="D102" s="793" t="s">
        <v>78</v>
      </c>
      <c r="E102" s="793" t="s">
        <v>359</v>
      </c>
      <c r="F102" s="836" t="s">
        <v>1159</v>
      </c>
      <c r="G102" s="899">
        <v>522</v>
      </c>
      <c r="H102" s="896"/>
      <c r="I102" s="896"/>
      <c r="J102" s="896"/>
      <c r="K102" s="896"/>
      <c r="L102" s="782">
        <v>130.5</v>
      </c>
    </row>
    <row r="103" spans="1:12" s="774" customFormat="1" outlineLevel="1">
      <c r="A103" s="880">
        <v>97</v>
      </c>
      <c r="B103" s="901" t="s">
        <v>352</v>
      </c>
      <c r="C103" s="793"/>
      <c r="D103" s="793"/>
      <c r="E103" s="793"/>
      <c r="F103" s="836"/>
      <c r="G103" s="899"/>
      <c r="H103" s="896"/>
      <c r="I103" s="896"/>
      <c r="J103" s="896"/>
      <c r="K103" s="896"/>
      <c r="L103" s="782">
        <v>15.5</v>
      </c>
    </row>
    <row r="104" spans="1:12" s="797" customFormat="1" ht="56.25" outlineLevel="1">
      <c r="A104" s="880">
        <v>98</v>
      </c>
      <c r="B104" s="807" t="s">
        <v>1126</v>
      </c>
      <c r="C104" s="859" t="s">
        <v>911</v>
      </c>
      <c r="D104" s="859" t="s">
        <v>78</v>
      </c>
      <c r="E104" s="856" t="s">
        <v>359</v>
      </c>
      <c r="F104" s="862" t="s">
        <v>1159</v>
      </c>
      <c r="G104" s="858">
        <v>522</v>
      </c>
      <c r="H104" s="859" t="s">
        <v>870</v>
      </c>
      <c r="I104" s="859" t="s">
        <v>984</v>
      </c>
      <c r="J104" s="859" t="s">
        <v>192</v>
      </c>
      <c r="K104" s="859" t="s">
        <v>1061</v>
      </c>
      <c r="L104" s="860">
        <v>15.5</v>
      </c>
    </row>
    <row r="105" spans="1:12" s="797" customFormat="1" outlineLevel="1">
      <c r="A105" s="880">
        <v>99</v>
      </c>
      <c r="B105" s="901" t="s">
        <v>32</v>
      </c>
      <c r="C105" s="787"/>
      <c r="D105" s="787"/>
      <c r="E105" s="787"/>
      <c r="F105" s="836"/>
      <c r="G105" s="787"/>
      <c r="H105" s="893"/>
      <c r="I105" s="893"/>
      <c r="J105" s="893"/>
      <c r="K105" s="893"/>
      <c r="L105" s="894">
        <v>35</v>
      </c>
    </row>
    <row r="106" spans="1:12" ht="37.5" outlineLevel="1">
      <c r="A106" s="880">
        <v>100</v>
      </c>
      <c r="B106" s="807" t="s">
        <v>1237</v>
      </c>
      <c r="C106" s="859" t="s">
        <v>911</v>
      </c>
      <c r="D106" s="859" t="s">
        <v>78</v>
      </c>
      <c r="E106" s="856" t="s">
        <v>359</v>
      </c>
      <c r="F106" s="862" t="s">
        <v>1159</v>
      </c>
      <c r="G106" s="858">
        <v>522</v>
      </c>
      <c r="H106" s="859" t="s">
        <v>976</v>
      </c>
      <c r="I106" s="859" t="s">
        <v>977</v>
      </c>
      <c r="J106" s="859" t="s">
        <v>192</v>
      </c>
      <c r="K106" s="859" t="s">
        <v>1240</v>
      </c>
      <c r="L106" s="860">
        <v>35</v>
      </c>
    </row>
    <row r="107" spans="1:12" s="797" customFormat="1" outlineLevel="1">
      <c r="A107" s="880">
        <v>101</v>
      </c>
      <c r="B107" s="901" t="s">
        <v>61</v>
      </c>
      <c r="C107" s="891"/>
      <c r="D107" s="891"/>
      <c r="E107" s="891"/>
      <c r="F107" s="892"/>
      <c r="G107" s="891"/>
      <c r="H107" s="893"/>
      <c r="I107" s="893"/>
      <c r="J107" s="893"/>
      <c r="K107" s="893"/>
      <c r="L107" s="894">
        <v>80</v>
      </c>
    </row>
    <row r="108" spans="1:12" ht="37.5" outlineLevel="1">
      <c r="A108" s="880">
        <v>102</v>
      </c>
      <c r="B108" s="807" t="s">
        <v>941</v>
      </c>
      <c r="C108" s="859">
        <v>833</v>
      </c>
      <c r="D108" s="859" t="s">
        <v>78</v>
      </c>
      <c r="E108" s="856" t="s">
        <v>359</v>
      </c>
      <c r="F108" s="862" t="s">
        <v>1159</v>
      </c>
      <c r="G108" s="858">
        <v>522</v>
      </c>
      <c r="H108" s="859">
        <v>2006</v>
      </c>
      <c r="I108" s="859" t="s">
        <v>978</v>
      </c>
      <c r="J108" s="859" t="s">
        <v>192</v>
      </c>
      <c r="K108" s="859">
        <v>2.194</v>
      </c>
      <c r="L108" s="860">
        <v>80</v>
      </c>
    </row>
    <row r="109" spans="1:12" s="773" customFormat="1">
      <c r="A109" s="880">
        <v>103</v>
      </c>
      <c r="B109" s="761" t="s">
        <v>17</v>
      </c>
      <c r="C109" s="853"/>
      <c r="D109" s="895" t="s">
        <v>78</v>
      </c>
      <c r="E109" s="895" t="s">
        <v>367</v>
      </c>
      <c r="F109" s="789"/>
      <c r="G109" s="782"/>
      <c r="H109" s="782"/>
      <c r="I109" s="782"/>
      <c r="J109" s="782"/>
      <c r="K109" s="782"/>
      <c r="L109" s="782">
        <v>159.47800000000001</v>
      </c>
    </row>
    <row r="110" spans="1:12" s="795" customFormat="1" outlineLevel="1">
      <c r="A110" s="880">
        <v>104</v>
      </c>
      <c r="B110" s="901" t="s">
        <v>1017</v>
      </c>
      <c r="C110" s="853"/>
      <c r="D110" s="896" t="s">
        <v>78</v>
      </c>
      <c r="E110" s="896" t="s">
        <v>367</v>
      </c>
      <c r="F110" s="836"/>
      <c r="G110" s="826">
        <v>0</v>
      </c>
      <c r="H110" s="826">
        <v>0</v>
      </c>
      <c r="I110" s="826">
        <v>0</v>
      </c>
      <c r="J110" s="826">
        <v>0</v>
      </c>
      <c r="K110" s="826">
        <v>0</v>
      </c>
      <c r="L110" s="826">
        <v>159.47800000000001</v>
      </c>
    </row>
    <row r="111" spans="1:12" s="795" customFormat="1" ht="56.25" outlineLevel="1">
      <c r="A111" s="880">
        <v>105</v>
      </c>
      <c r="B111" s="761" t="s">
        <v>1054</v>
      </c>
      <c r="C111" s="793">
        <v>833</v>
      </c>
      <c r="D111" s="896" t="s">
        <v>78</v>
      </c>
      <c r="E111" s="896" t="s">
        <v>367</v>
      </c>
      <c r="F111" s="890" t="s">
        <v>304</v>
      </c>
      <c r="G111" s="894"/>
      <c r="H111" s="894"/>
      <c r="I111" s="894"/>
      <c r="J111" s="894"/>
      <c r="K111" s="894"/>
      <c r="L111" s="894">
        <v>5.2889999999999997</v>
      </c>
    </row>
    <row r="112" spans="1:12" s="795" customFormat="1" ht="56.25" outlineLevel="1">
      <c r="A112" s="880">
        <v>106</v>
      </c>
      <c r="B112" s="761" t="s">
        <v>1030</v>
      </c>
      <c r="C112" s="793">
        <v>833</v>
      </c>
      <c r="D112" s="896" t="s">
        <v>78</v>
      </c>
      <c r="E112" s="896" t="s">
        <v>367</v>
      </c>
      <c r="F112" s="790" t="s">
        <v>1166</v>
      </c>
      <c r="G112" s="894"/>
      <c r="H112" s="894">
        <v>0</v>
      </c>
      <c r="I112" s="894">
        <v>0</v>
      </c>
      <c r="J112" s="894">
        <v>0</v>
      </c>
      <c r="K112" s="894">
        <v>0</v>
      </c>
      <c r="L112" s="894">
        <v>5.2889999999999997</v>
      </c>
    </row>
    <row r="113" spans="1:12" s="795" customFormat="1" ht="37.5" outlineLevel="1">
      <c r="A113" s="880">
        <v>107</v>
      </c>
      <c r="B113" s="761" t="s">
        <v>1135</v>
      </c>
      <c r="C113" s="785">
        <v>833</v>
      </c>
      <c r="D113" s="896" t="s">
        <v>78</v>
      </c>
      <c r="E113" s="896" t="s">
        <v>367</v>
      </c>
      <c r="F113" s="790" t="s">
        <v>1167</v>
      </c>
      <c r="G113" s="778"/>
      <c r="H113" s="894"/>
      <c r="I113" s="894"/>
      <c r="J113" s="894"/>
      <c r="K113" s="894"/>
      <c r="L113" s="894">
        <v>5.2889999999999997</v>
      </c>
    </row>
    <row r="114" spans="1:12" s="765" customFormat="1" ht="56.25" outlineLevel="1">
      <c r="A114" s="880">
        <v>108</v>
      </c>
      <c r="B114" s="761" t="s">
        <v>1137</v>
      </c>
      <c r="C114" s="793">
        <v>833</v>
      </c>
      <c r="D114" s="896" t="s">
        <v>78</v>
      </c>
      <c r="E114" s="896" t="s">
        <v>367</v>
      </c>
      <c r="F114" s="789" t="s">
        <v>1144</v>
      </c>
      <c r="G114" s="793"/>
      <c r="H114" s="896"/>
      <c r="I114" s="896"/>
      <c r="J114" s="896"/>
      <c r="K114" s="896"/>
      <c r="L114" s="782">
        <v>5.2889999999999997</v>
      </c>
    </row>
    <row r="115" spans="1:12" s="765" customFormat="1" outlineLevel="1">
      <c r="A115" s="880">
        <v>109</v>
      </c>
      <c r="B115" s="761" t="s">
        <v>1067</v>
      </c>
      <c r="C115" s="793">
        <v>833</v>
      </c>
      <c r="D115" s="896" t="s">
        <v>78</v>
      </c>
      <c r="E115" s="896" t="s">
        <v>367</v>
      </c>
      <c r="F115" s="789" t="s">
        <v>1144</v>
      </c>
      <c r="G115" s="793" t="s">
        <v>1138</v>
      </c>
      <c r="H115" s="896"/>
      <c r="I115" s="896"/>
      <c r="J115" s="896"/>
      <c r="K115" s="896"/>
      <c r="L115" s="782">
        <v>5.2889999999999997</v>
      </c>
    </row>
    <row r="116" spans="1:12" s="765" customFormat="1" ht="56.25" outlineLevel="1">
      <c r="A116" s="880">
        <v>110</v>
      </c>
      <c r="B116" s="761" t="s">
        <v>1137</v>
      </c>
      <c r="C116" s="793">
        <v>833</v>
      </c>
      <c r="D116" s="896" t="s">
        <v>78</v>
      </c>
      <c r="E116" s="896" t="s">
        <v>367</v>
      </c>
      <c r="F116" s="789" t="s">
        <v>1144</v>
      </c>
      <c r="G116" s="793" t="s">
        <v>1019</v>
      </c>
      <c r="H116" s="896"/>
      <c r="I116" s="896"/>
      <c r="J116" s="896"/>
      <c r="K116" s="896"/>
      <c r="L116" s="782">
        <v>5.2889999999999997</v>
      </c>
    </row>
    <row r="117" spans="1:12" s="775" customFormat="1" ht="37.5" outlineLevel="1">
      <c r="A117" s="880">
        <v>111</v>
      </c>
      <c r="B117" s="761" t="s">
        <v>910</v>
      </c>
      <c r="C117" s="793"/>
      <c r="D117" s="793"/>
      <c r="E117" s="793"/>
      <c r="F117" s="836"/>
      <c r="G117" s="793"/>
      <c r="H117" s="896"/>
      <c r="I117" s="896"/>
      <c r="J117" s="896"/>
      <c r="K117" s="896"/>
      <c r="L117" s="782">
        <v>5.2889999999999997</v>
      </c>
    </row>
    <row r="118" spans="1:12" ht="37.5" outlineLevel="1">
      <c r="A118" s="880">
        <v>112</v>
      </c>
      <c r="B118" s="807" t="s">
        <v>990</v>
      </c>
      <c r="C118" s="859">
        <v>833</v>
      </c>
      <c r="D118" s="859" t="s">
        <v>78</v>
      </c>
      <c r="E118" s="856" t="s">
        <v>367</v>
      </c>
      <c r="F118" s="862" t="s">
        <v>1144</v>
      </c>
      <c r="G118" s="856">
        <v>414</v>
      </c>
      <c r="H118" s="856">
        <v>2003</v>
      </c>
      <c r="I118" s="856" t="s">
        <v>1259</v>
      </c>
      <c r="J118" s="856" t="s">
        <v>291</v>
      </c>
      <c r="K118" s="856">
        <v>1777</v>
      </c>
      <c r="L118" s="860">
        <v>0.1</v>
      </c>
    </row>
    <row r="119" spans="1:12" ht="37.5" outlineLevel="1">
      <c r="A119" s="880">
        <v>113</v>
      </c>
      <c r="B119" s="807" t="s">
        <v>966</v>
      </c>
      <c r="C119" s="859" t="s">
        <v>911</v>
      </c>
      <c r="D119" s="859" t="s">
        <v>78</v>
      </c>
      <c r="E119" s="856" t="s">
        <v>367</v>
      </c>
      <c r="F119" s="862" t="s">
        <v>1144</v>
      </c>
      <c r="G119" s="858">
        <v>414</v>
      </c>
      <c r="H119" s="859">
        <v>2012</v>
      </c>
      <c r="I119" s="859">
        <v>2022</v>
      </c>
      <c r="J119" s="859" t="s">
        <v>1302</v>
      </c>
      <c r="K119" s="859">
        <v>1</v>
      </c>
      <c r="L119" s="860">
        <v>0.32500000000000001</v>
      </c>
    </row>
    <row r="120" spans="1:12" ht="37.5" outlineLevel="1">
      <c r="A120" s="880">
        <v>114</v>
      </c>
      <c r="B120" s="807" t="s">
        <v>916</v>
      </c>
      <c r="C120" s="859">
        <v>833</v>
      </c>
      <c r="D120" s="859" t="s">
        <v>78</v>
      </c>
      <c r="E120" s="856" t="s">
        <v>367</v>
      </c>
      <c r="F120" s="862" t="s">
        <v>1144</v>
      </c>
      <c r="G120" s="856">
        <v>414</v>
      </c>
      <c r="H120" s="856">
        <v>2007</v>
      </c>
      <c r="I120" s="856">
        <v>2022</v>
      </c>
      <c r="J120" s="856" t="s">
        <v>291</v>
      </c>
      <c r="K120" s="856" t="s">
        <v>29</v>
      </c>
      <c r="L120" s="856">
        <v>4.8639999999999999</v>
      </c>
    </row>
    <row r="121" spans="1:12" s="795" customFormat="1" ht="56.25" outlineLevel="1">
      <c r="A121" s="880">
        <v>115</v>
      </c>
      <c r="B121" s="761" t="s">
        <v>1060</v>
      </c>
      <c r="C121" s="884">
        <v>833</v>
      </c>
      <c r="D121" s="896" t="s">
        <v>78</v>
      </c>
      <c r="E121" s="896" t="s">
        <v>367</v>
      </c>
      <c r="F121" s="890" t="s">
        <v>1209</v>
      </c>
      <c r="G121" s="894"/>
      <c r="H121" s="894"/>
      <c r="I121" s="894"/>
      <c r="J121" s="894"/>
      <c r="K121" s="894"/>
      <c r="L121" s="894">
        <v>80.355000000000004</v>
      </c>
    </row>
    <row r="122" spans="1:12" s="795" customFormat="1" ht="37.5" outlineLevel="1">
      <c r="A122" s="880">
        <v>116</v>
      </c>
      <c r="B122" s="761" t="s">
        <v>1076</v>
      </c>
      <c r="C122" s="884">
        <v>833</v>
      </c>
      <c r="D122" s="896" t="s">
        <v>78</v>
      </c>
      <c r="E122" s="896" t="s">
        <v>367</v>
      </c>
      <c r="F122" s="790" t="s">
        <v>1208</v>
      </c>
      <c r="G122" s="894"/>
      <c r="H122" s="894"/>
      <c r="I122" s="894"/>
      <c r="J122" s="894"/>
      <c r="K122" s="894"/>
      <c r="L122" s="894">
        <v>80.355000000000004</v>
      </c>
    </row>
    <row r="123" spans="1:12" s="795" customFormat="1" ht="37.5" outlineLevel="1">
      <c r="A123" s="880">
        <v>117</v>
      </c>
      <c r="B123" s="761" t="s">
        <v>1135</v>
      </c>
      <c r="C123" s="884">
        <v>833</v>
      </c>
      <c r="D123" s="896" t="s">
        <v>78</v>
      </c>
      <c r="E123" s="896" t="s">
        <v>367</v>
      </c>
      <c r="F123" s="790" t="s">
        <v>1223</v>
      </c>
      <c r="G123" s="778"/>
      <c r="H123" s="894"/>
      <c r="I123" s="894"/>
      <c r="J123" s="894"/>
      <c r="K123" s="894"/>
      <c r="L123" s="894">
        <v>80.355000000000004</v>
      </c>
    </row>
    <row r="124" spans="1:12" s="765" customFormat="1" ht="56.25" outlineLevel="1">
      <c r="A124" s="880">
        <v>118</v>
      </c>
      <c r="B124" s="761" t="s">
        <v>1137</v>
      </c>
      <c r="C124" s="884">
        <v>833</v>
      </c>
      <c r="D124" s="896" t="s">
        <v>78</v>
      </c>
      <c r="E124" s="896" t="s">
        <v>367</v>
      </c>
      <c r="F124" s="790" t="s">
        <v>1213</v>
      </c>
      <c r="G124" s="793"/>
      <c r="H124" s="896"/>
      <c r="I124" s="896"/>
      <c r="J124" s="896"/>
      <c r="K124" s="896"/>
      <c r="L124" s="782">
        <v>80.355000000000004</v>
      </c>
    </row>
    <row r="125" spans="1:12" s="765" customFormat="1" outlineLevel="1">
      <c r="A125" s="880">
        <v>119</v>
      </c>
      <c r="B125" s="761" t="s">
        <v>1067</v>
      </c>
      <c r="C125" s="884">
        <v>833</v>
      </c>
      <c r="D125" s="896" t="s">
        <v>78</v>
      </c>
      <c r="E125" s="896" t="s">
        <v>367</v>
      </c>
      <c r="F125" s="790" t="s">
        <v>1213</v>
      </c>
      <c r="G125" s="793" t="s">
        <v>1138</v>
      </c>
      <c r="H125" s="896"/>
      <c r="I125" s="896"/>
      <c r="J125" s="896"/>
      <c r="K125" s="896"/>
      <c r="L125" s="782">
        <v>80.355000000000004</v>
      </c>
    </row>
    <row r="126" spans="1:12" s="765" customFormat="1" ht="56.25" outlineLevel="1">
      <c r="A126" s="880">
        <v>120</v>
      </c>
      <c r="B126" s="761" t="s">
        <v>1137</v>
      </c>
      <c r="C126" s="884">
        <v>833</v>
      </c>
      <c r="D126" s="896" t="s">
        <v>78</v>
      </c>
      <c r="E126" s="896" t="s">
        <v>367</v>
      </c>
      <c r="F126" s="790" t="s">
        <v>1213</v>
      </c>
      <c r="G126" s="793" t="s">
        <v>1019</v>
      </c>
      <c r="H126" s="896"/>
      <c r="I126" s="896"/>
      <c r="J126" s="896"/>
      <c r="K126" s="896"/>
      <c r="L126" s="782">
        <v>80.355000000000004</v>
      </c>
    </row>
    <row r="127" spans="1:12" s="775" customFormat="1" ht="37.5" outlineLevel="1">
      <c r="A127" s="880">
        <v>121</v>
      </c>
      <c r="B127" s="761" t="s">
        <v>910</v>
      </c>
      <c r="C127" s="793"/>
      <c r="D127" s="793"/>
      <c r="E127" s="793"/>
      <c r="F127" s="836"/>
      <c r="G127" s="793"/>
      <c r="H127" s="896"/>
      <c r="I127" s="896"/>
      <c r="J127" s="896"/>
      <c r="K127" s="896"/>
      <c r="L127" s="782">
        <v>80.355000000000004</v>
      </c>
    </row>
    <row r="128" spans="1:12" s="854" customFormat="1" ht="56.25" outlineLevel="1">
      <c r="A128" s="880">
        <v>122</v>
      </c>
      <c r="B128" s="807" t="s">
        <v>919</v>
      </c>
      <c r="C128" s="859" t="s">
        <v>911</v>
      </c>
      <c r="D128" s="859" t="s">
        <v>78</v>
      </c>
      <c r="E128" s="856" t="s">
        <v>367</v>
      </c>
      <c r="F128" s="862" t="s">
        <v>1213</v>
      </c>
      <c r="G128" s="856">
        <v>414</v>
      </c>
      <c r="H128" s="859">
        <v>2010</v>
      </c>
      <c r="I128" s="859">
        <v>2022</v>
      </c>
      <c r="J128" s="859" t="s">
        <v>904</v>
      </c>
      <c r="K128" s="859" t="s">
        <v>880</v>
      </c>
      <c r="L128" s="860">
        <v>80.355000000000004</v>
      </c>
    </row>
    <row r="129" spans="1:12" s="795" customFormat="1" ht="56.25" outlineLevel="1">
      <c r="A129" s="880">
        <v>123</v>
      </c>
      <c r="B129" s="761" t="s">
        <v>1094</v>
      </c>
      <c r="C129" s="853">
        <v>833</v>
      </c>
      <c r="D129" s="896" t="s">
        <v>78</v>
      </c>
      <c r="E129" s="793" t="s">
        <v>367</v>
      </c>
      <c r="F129" s="790" t="s">
        <v>1099</v>
      </c>
      <c r="G129" s="778"/>
      <c r="H129" s="893"/>
      <c r="I129" s="893"/>
      <c r="J129" s="893"/>
      <c r="K129" s="893"/>
      <c r="L129" s="894">
        <v>63.506</v>
      </c>
    </row>
    <row r="130" spans="1:12" s="795" customFormat="1" ht="37.5" outlineLevel="1">
      <c r="A130" s="880">
        <v>124</v>
      </c>
      <c r="B130" s="761" t="s">
        <v>1095</v>
      </c>
      <c r="C130" s="853">
        <v>833</v>
      </c>
      <c r="D130" s="896" t="s">
        <v>78</v>
      </c>
      <c r="E130" s="793" t="s">
        <v>367</v>
      </c>
      <c r="F130" s="790" t="s">
        <v>1180</v>
      </c>
      <c r="G130" s="778"/>
      <c r="H130" s="893"/>
      <c r="I130" s="893"/>
      <c r="J130" s="893"/>
      <c r="K130" s="893"/>
      <c r="L130" s="894">
        <v>63.506</v>
      </c>
    </row>
    <row r="131" spans="1:12" s="795" customFormat="1" ht="37.5" outlineLevel="1">
      <c r="A131" s="880">
        <v>125</v>
      </c>
      <c r="B131" s="761" t="s">
        <v>1135</v>
      </c>
      <c r="C131" s="785">
        <v>833</v>
      </c>
      <c r="D131" s="896" t="s">
        <v>78</v>
      </c>
      <c r="E131" s="896" t="s">
        <v>367</v>
      </c>
      <c r="F131" s="790" t="s">
        <v>1196</v>
      </c>
      <c r="G131" s="778"/>
      <c r="H131" s="894"/>
      <c r="I131" s="894"/>
      <c r="J131" s="894"/>
      <c r="K131" s="894"/>
      <c r="L131" s="894">
        <v>63.506</v>
      </c>
    </row>
    <row r="132" spans="1:12" s="772" customFormat="1" ht="56.25" outlineLevel="1">
      <c r="A132" s="880">
        <v>126</v>
      </c>
      <c r="B132" s="761" t="s">
        <v>1137</v>
      </c>
      <c r="C132" s="853">
        <v>833</v>
      </c>
      <c r="D132" s="896" t="s">
        <v>78</v>
      </c>
      <c r="E132" s="793" t="s">
        <v>367</v>
      </c>
      <c r="F132" s="790" t="s">
        <v>1147</v>
      </c>
      <c r="G132" s="856"/>
      <c r="H132" s="893"/>
      <c r="I132" s="893"/>
      <c r="J132" s="893"/>
      <c r="K132" s="893"/>
      <c r="L132" s="894">
        <v>63.506</v>
      </c>
    </row>
    <row r="133" spans="1:12" s="772" customFormat="1" outlineLevel="1">
      <c r="A133" s="880">
        <v>127</v>
      </c>
      <c r="B133" s="761" t="s">
        <v>1067</v>
      </c>
      <c r="C133" s="853">
        <v>833</v>
      </c>
      <c r="D133" s="896" t="s">
        <v>78</v>
      </c>
      <c r="E133" s="793" t="s">
        <v>367</v>
      </c>
      <c r="F133" s="790" t="s">
        <v>1147</v>
      </c>
      <c r="G133" s="856" t="s">
        <v>1138</v>
      </c>
      <c r="H133" s="893"/>
      <c r="I133" s="893"/>
      <c r="J133" s="893"/>
      <c r="K133" s="893"/>
      <c r="L133" s="894">
        <v>63.506</v>
      </c>
    </row>
    <row r="134" spans="1:12" s="772" customFormat="1" ht="56.25" outlineLevel="1">
      <c r="A134" s="880">
        <v>128</v>
      </c>
      <c r="B134" s="761" t="s">
        <v>1137</v>
      </c>
      <c r="C134" s="853">
        <v>833</v>
      </c>
      <c r="D134" s="896" t="s">
        <v>78</v>
      </c>
      <c r="E134" s="793" t="s">
        <v>367</v>
      </c>
      <c r="F134" s="790" t="s">
        <v>1147</v>
      </c>
      <c r="G134" s="856" t="s">
        <v>1019</v>
      </c>
      <c r="H134" s="893"/>
      <c r="I134" s="893"/>
      <c r="J134" s="893"/>
      <c r="K134" s="893"/>
      <c r="L134" s="894">
        <v>63.506</v>
      </c>
    </row>
    <row r="135" spans="1:12" s="766" customFormat="1" ht="37.5" outlineLevel="1">
      <c r="A135" s="880">
        <v>129</v>
      </c>
      <c r="B135" s="761" t="s">
        <v>910</v>
      </c>
      <c r="C135" s="787"/>
      <c r="D135" s="787"/>
      <c r="E135" s="787"/>
      <c r="F135" s="836"/>
      <c r="G135" s="787"/>
      <c r="H135" s="896"/>
      <c r="I135" s="896"/>
      <c r="J135" s="896"/>
      <c r="K135" s="896"/>
      <c r="L135" s="782">
        <v>63.506</v>
      </c>
    </row>
    <row r="136" spans="1:12" s="854" customFormat="1" ht="56.25" outlineLevel="1">
      <c r="A136" s="880">
        <v>130</v>
      </c>
      <c r="B136" s="807" t="s">
        <v>956</v>
      </c>
      <c r="C136" s="859">
        <v>833</v>
      </c>
      <c r="D136" s="859" t="s">
        <v>78</v>
      </c>
      <c r="E136" s="856" t="s">
        <v>367</v>
      </c>
      <c r="F136" s="862" t="s">
        <v>1147</v>
      </c>
      <c r="G136" s="858">
        <v>414</v>
      </c>
      <c r="H136" s="859" t="s">
        <v>16</v>
      </c>
      <c r="I136" s="859" t="s">
        <v>1259</v>
      </c>
      <c r="J136" s="859" t="s">
        <v>291</v>
      </c>
      <c r="K136" s="859" t="s">
        <v>908</v>
      </c>
      <c r="L136" s="860">
        <v>60.5</v>
      </c>
    </row>
    <row r="137" spans="1:12" s="854" customFormat="1" ht="37.5" outlineLevel="1">
      <c r="A137" s="880">
        <v>131</v>
      </c>
      <c r="B137" s="807" t="s">
        <v>943</v>
      </c>
      <c r="C137" s="859" t="s">
        <v>911</v>
      </c>
      <c r="D137" s="859" t="s">
        <v>78</v>
      </c>
      <c r="E137" s="856" t="s">
        <v>367</v>
      </c>
      <c r="F137" s="862" t="s">
        <v>1147</v>
      </c>
      <c r="G137" s="858">
        <v>414</v>
      </c>
      <c r="H137" s="859" t="s">
        <v>674</v>
      </c>
      <c r="I137" s="859" t="s">
        <v>1259</v>
      </c>
      <c r="J137" s="859" t="s">
        <v>291</v>
      </c>
      <c r="K137" s="859">
        <v>4650</v>
      </c>
      <c r="L137" s="860">
        <v>3.0059999999999998</v>
      </c>
    </row>
    <row r="138" spans="1:12" s="795" customFormat="1" ht="75" outlineLevel="1">
      <c r="A138" s="880">
        <v>132</v>
      </c>
      <c r="B138" s="761" t="s">
        <v>1101</v>
      </c>
      <c r="C138" s="853">
        <v>833</v>
      </c>
      <c r="D138" s="896" t="s">
        <v>78</v>
      </c>
      <c r="E138" s="793" t="s">
        <v>367</v>
      </c>
      <c r="F138" s="790" t="s">
        <v>1104</v>
      </c>
      <c r="G138" s="778"/>
      <c r="H138" s="893"/>
      <c r="I138" s="893"/>
      <c r="J138" s="893"/>
      <c r="K138" s="893"/>
      <c r="L138" s="894">
        <v>10.327999999999999</v>
      </c>
    </row>
    <row r="139" spans="1:12" s="795" customFormat="1" ht="75" outlineLevel="1">
      <c r="A139" s="880">
        <v>133</v>
      </c>
      <c r="B139" s="761" t="s">
        <v>1127</v>
      </c>
      <c r="C139" s="853">
        <v>833</v>
      </c>
      <c r="D139" s="896" t="s">
        <v>78</v>
      </c>
      <c r="E139" s="793" t="s">
        <v>367</v>
      </c>
      <c r="F139" s="790" t="s">
        <v>1210</v>
      </c>
      <c r="G139" s="778"/>
      <c r="H139" s="893"/>
      <c r="I139" s="893"/>
      <c r="J139" s="893"/>
      <c r="K139" s="893"/>
      <c r="L139" s="894">
        <v>10.327999999999999</v>
      </c>
    </row>
    <row r="140" spans="1:12" s="795" customFormat="1" ht="37.5" outlineLevel="1">
      <c r="A140" s="880">
        <v>134</v>
      </c>
      <c r="B140" s="761" t="s">
        <v>1135</v>
      </c>
      <c r="C140" s="853">
        <v>833</v>
      </c>
      <c r="D140" s="896" t="s">
        <v>78</v>
      </c>
      <c r="E140" s="793" t="s">
        <v>367</v>
      </c>
      <c r="F140" s="790" t="s">
        <v>1224</v>
      </c>
      <c r="G140" s="778"/>
      <c r="H140" s="894"/>
      <c r="I140" s="894"/>
      <c r="J140" s="894"/>
      <c r="K140" s="894"/>
      <c r="L140" s="894">
        <v>10.327999999999999</v>
      </c>
    </row>
    <row r="141" spans="1:12" s="772" customFormat="1" ht="56.25" outlineLevel="1">
      <c r="A141" s="880">
        <v>135</v>
      </c>
      <c r="B141" s="761" t="s">
        <v>1137</v>
      </c>
      <c r="C141" s="853">
        <v>833</v>
      </c>
      <c r="D141" s="896" t="s">
        <v>78</v>
      </c>
      <c r="E141" s="793" t="s">
        <v>367</v>
      </c>
      <c r="F141" s="790" t="s">
        <v>1214</v>
      </c>
      <c r="G141" s="856"/>
      <c r="H141" s="893"/>
      <c r="I141" s="893"/>
      <c r="J141" s="893"/>
      <c r="K141" s="893"/>
      <c r="L141" s="894">
        <v>10.327999999999999</v>
      </c>
    </row>
    <row r="142" spans="1:12" s="772" customFormat="1" outlineLevel="1">
      <c r="A142" s="880">
        <v>136</v>
      </c>
      <c r="B142" s="761" t="s">
        <v>1067</v>
      </c>
      <c r="C142" s="853">
        <v>833</v>
      </c>
      <c r="D142" s="896" t="s">
        <v>78</v>
      </c>
      <c r="E142" s="793" t="s">
        <v>367</v>
      </c>
      <c r="F142" s="790" t="s">
        <v>1214</v>
      </c>
      <c r="G142" s="856" t="s">
        <v>1138</v>
      </c>
      <c r="H142" s="893"/>
      <c r="I142" s="893"/>
      <c r="J142" s="893"/>
      <c r="K142" s="893"/>
      <c r="L142" s="894">
        <v>10.327999999999999</v>
      </c>
    </row>
    <row r="143" spans="1:12" s="772" customFormat="1" ht="56.25" outlineLevel="1">
      <c r="A143" s="880">
        <v>137</v>
      </c>
      <c r="B143" s="761" t="s">
        <v>1137</v>
      </c>
      <c r="C143" s="853">
        <v>833</v>
      </c>
      <c r="D143" s="896" t="s">
        <v>78</v>
      </c>
      <c r="E143" s="793" t="s">
        <v>367</v>
      </c>
      <c r="F143" s="790" t="s">
        <v>1214</v>
      </c>
      <c r="G143" s="856" t="s">
        <v>1019</v>
      </c>
      <c r="H143" s="893"/>
      <c r="I143" s="893"/>
      <c r="J143" s="893"/>
      <c r="K143" s="893"/>
      <c r="L143" s="894">
        <v>10.327999999999999</v>
      </c>
    </row>
    <row r="144" spans="1:12" s="766" customFormat="1" ht="37.5" outlineLevel="1">
      <c r="A144" s="880">
        <v>138</v>
      </c>
      <c r="B144" s="761" t="s">
        <v>910</v>
      </c>
      <c r="C144" s="787"/>
      <c r="D144" s="787"/>
      <c r="E144" s="787"/>
      <c r="F144" s="836"/>
      <c r="G144" s="787"/>
      <c r="H144" s="896"/>
      <c r="I144" s="896"/>
      <c r="J144" s="896"/>
      <c r="K144" s="896"/>
      <c r="L144" s="782">
        <v>10.327999999999999</v>
      </c>
    </row>
    <row r="145" spans="1:12" ht="75" outlineLevel="1">
      <c r="A145" s="880">
        <v>139</v>
      </c>
      <c r="B145" s="807" t="s">
        <v>915</v>
      </c>
      <c r="C145" s="859">
        <v>833</v>
      </c>
      <c r="D145" s="859" t="s">
        <v>78</v>
      </c>
      <c r="E145" s="856" t="s">
        <v>367</v>
      </c>
      <c r="F145" s="862" t="s">
        <v>1214</v>
      </c>
      <c r="G145" s="858">
        <v>414</v>
      </c>
      <c r="H145" s="859">
        <v>2010</v>
      </c>
      <c r="I145" s="859">
        <v>2022</v>
      </c>
      <c r="J145" s="859" t="s">
        <v>291</v>
      </c>
      <c r="K145" s="859" t="s">
        <v>1108</v>
      </c>
      <c r="L145" s="860">
        <v>6.9749999999999996</v>
      </c>
    </row>
    <row r="146" spans="1:12" s="766" customFormat="1" ht="75" outlineLevel="1">
      <c r="A146" s="880">
        <v>140</v>
      </c>
      <c r="B146" s="807" t="s">
        <v>921</v>
      </c>
      <c r="C146" s="859" t="s">
        <v>911</v>
      </c>
      <c r="D146" s="859" t="s">
        <v>78</v>
      </c>
      <c r="E146" s="856" t="s">
        <v>367</v>
      </c>
      <c r="F146" s="862" t="s">
        <v>1214</v>
      </c>
      <c r="G146" s="858">
        <v>414</v>
      </c>
      <c r="H146" s="859">
        <v>2010</v>
      </c>
      <c r="I146" s="859" t="s">
        <v>1259</v>
      </c>
      <c r="J146" s="859" t="s">
        <v>905</v>
      </c>
      <c r="K146" s="859" t="s">
        <v>875</v>
      </c>
      <c r="L146" s="860">
        <v>1.7589999999999999</v>
      </c>
    </row>
    <row r="147" spans="1:12" s="854" customFormat="1" ht="56.25" outlineLevel="1">
      <c r="A147" s="880">
        <v>141</v>
      </c>
      <c r="B147" s="807" t="s">
        <v>917</v>
      </c>
      <c r="C147" s="859">
        <v>833</v>
      </c>
      <c r="D147" s="859" t="s">
        <v>78</v>
      </c>
      <c r="E147" s="856" t="s">
        <v>367</v>
      </c>
      <c r="F147" s="862" t="s">
        <v>1214</v>
      </c>
      <c r="G147" s="856">
        <v>414</v>
      </c>
      <c r="H147" s="859">
        <v>2012</v>
      </c>
      <c r="I147" s="859">
        <v>2022</v>
      </c>
      <c r="J147" s="859" t="s">
        <v>291</v>
      </c>
      <c r="K147" s="859" t="s">
        <v>1011</v>
      </c>
      <c r="L147" s="860">
        <v>1.5940000000000001</v>
      </c>
    </row>
    <row r="148" spans="1:12" s="771" customFormat="1">
      <c r="A148" s="880">
        <v>142</v>
      </c>
      <c r="B148" s="761" t="s">
        <v>867</v>
      </c>
      <c r="C148" s="853"/>
      <c r="D148" s="895" t="s">
        <v>372</v>
      </c>
      <c r="E148" s="887"/>
      <c r="F148" s="790"/>
      <c r="G148" s="887"/>
      <c r="H148" s="893"/>
      <c r="I148" s="893"/>
      <c r="J148" s="893"/>
      <c r="K148" s="893"/>
      <c r="L148" s="894">
        <v>691.90499999999997</v>
      </c>
    </row>
    <row r="149" spans="1:12" s="770" customFormat="1">
      <c r="A149" s="880">
        <v>143</v>
      </c>
      <c r="B149" s="902" t="s">
        <v>23</v>
      </c>
      <c r="C149" s="853"/>
      <c r="D149" s="888" t="s">
        <v>372</v>
      </c>
      <c r="E149" s="884" t="s">
        <v>371</v>
      </c>
      <c r="F149" s="790"/>
      <c r="G149" s="785"/>
      <c r="H149" s="893"/>
      <c r="I149" s="893"/>
      <c r="J149" s="893"/>
      <c r="K149" s="893"/>
      <c r="L149" s="894">
        <v>43.808</v>
      </c>
    </row>
    <row r="150" spans="1:12" s="795" customFormat="1" outlineLevel="1">
      <c r="A150" s="880">
        <v>144</v>
      </c>
      <c r="B150" s="901" t="s">
        <v>1017</v>
      </c>
      <c r="C150" s="853"/>
      <c r="D150" s="896" t="s">
        <v>372</v>
      </c>
      <c r="E150" s="896" t="s">
        <v>371</v>
      </c>
      <c r="F150" s="789"/>
      <c r="G150" s="896"/>
      <c r="H150" s="893"/>
      <c r="I150" s="893"/>
      <c r="J150" s="893"/>
      <c r="K150" s="893"/>
      <c r="L150" s="894">
        <v>43.808</v>
      </c>
    </row>
    <row r="151" spans="1:12" s="795" customFormat="1" ht="56.25" outlineLevel="1">
      <c r="A151" s="880">
        <v>145</v>
      </c>
      <c r="B151" s="761" t="s">
        <v>1035</v>
      </c>
      <c r="C151" s="884" t="s">
        <v>911</v>
      </c>
      <c r="D151" s="896" t="s">
        <v>372</v>
      </c>
      <c r="E151" s="896" t="s">
        <v>371</v>
      </c>
      <c r="F151" s="790" t="s">
        <v>371</v>
      </c>
      <c r="G151" s="778"/>
      <c r="H151" s="893"/>
      <c r="I151" s="893"/>
      <c r="J151" s="893"/>
      <c r="K151" s="893"/>
      <c r="L151" s="894">
        <v>20</v>
      </c>
    </row>
    <row r="152" spans="1:12" s="795" customFormat="1" ht="56.25" outlineLevel="1">
      <c r="A152" s="880">
        <v>146</v>
      </c>
      <c r="B152" s="761" t="s">
        <v>1021</v>
      </c>
      <c r="C152" s="884" t="s">
        <v>911</v>
      </c>
      <c r="D152" s="896" t="s">
        <v>372</v>
      </c>
      <c r="E152" s="896" t="s">
        <v>371</v>
      </c>
      <c r="F152" s="789" t="s">
        <v>1194</v>
      </c>
      <c r="G152" s="778"/>
      <c r="H152" s="893"/>
      <c r="I152" s="893"/>
      <c r="J152" s="893"/>
      <c r="K152" s="893"/>
      <c r="L152" s="894">
        <v>20</v>
      </c>
    </row>
    <row r="153" spans="1:12" s="795" customFormat="1" ht="37.5" outlineLevel="1">
      <c r="A153" s="880">
        <v>147</v>
      </c>
      <c r="B153" s="761" t="s">
        <v>1135</v>
      </c>
      <c r="C153" s="785">
        <v>833</v>
      </c>
      <c r="D153" s="896" t="s">
        <v>372</v>
      </c>
      <c r="E153" s="896" t="s">
        <v>371</v>
      </c>
      <c r="F153" s="790" t="s">
        <v>1195</v>
      </c>
      <c r="G153" s="778"/>
      <c r="H153" s="894"/>
      <c r="I153" s="894"/>
      <c r="J153" s="894"/>
      <c r="K153" s="894"/>
      <c r="L153" s="894">
        <v>20</v>
      </c>
    </row>
    <row r="154" spans="1:12" s="772" customFormat="1" ht="56.25" outlineLevel="1">
      <c r="A154" s="880">
        <v>148</v>
      </c>
      <c r="B154" s="761" t="s">
        <v>1137</v>
      </c>
      <c r="C154" s="884" t="s">
        <v>911</v>
      </c>
      <c r="D154" s="896" t="s">
        <v>372</v>
      </c>
      <c r="E154" s="896" t="s">
        <v>371</v>
      </c>
      <c r="F154" s="789" t="s">
        <v>1153</v>
      </c>
      <c r="G154" s="856"/>
      <c r="H154" s="893"/>
      <c r="I154" s="893"/>
      <c r="J154" s="893"/>
      <c r="K154" s="893"/>
      <c r="L154" s="894">
        <v>20</v>
      </c>
    </row>
    <row r="155" spans="1:12" s="772" customFormat="1" outlineLevel="1">
      <c r="A155" s="880">
        <v>149</v>
      </c>
      <c r="B155" s="761" t="s">
        <v>1067</v>
      </c>
      <c r="C155" s="884" t="s">
        <v>911</v>
      </c>
      <c r="D155" s="896" t="s">
        <v>372</v>
      </c>
      <c r="E155" s="896" t="s">
        <v>371</v>
      </c>
      <c r="F155" s="789" t="s">
        <v>1153</v>
      </c>
      <c r="G155" s="856" t="s">
        <v>1138</v>
      </c>
      <c r="H155" s="893"/>
      <c r="I155" s="893"/>
      <c r="J155" s="893"/>
      <c r="K155" s="893"/>
      <c r="L155" s="894">
        <v>20</v>
      </c>
    </row>
    <row r="156" spans="1:12" s="772" customFormat="1" ht="56.25" outlineLevel="1">
      <c r="A156" s="880">
        <v>150</v>
      </c>
      <c r="B156" s="761" t="s">
        <v>1137</v>
      </c>
      <c r="C156" s="884" t="s">
        <v>911</v>
      </c>
      <c r="D156" s="896" t="s">
        <v>372</v>
      </c>
      <c r="E156" s="896" t="s">
        <v>371</v>
      </c>
      <c r="F156" s="789" t="s">
        <v>1153</v>
      </c>
      <c r="G156" s="856" t="s">
        <v>1019</v>
      </c>
      <c r="H156" s="893"/>
      <c r="I156" s="893"/>
      <c r="J156" s="893"/>
      <c r="K156" s="893"/>
      <c r="L156" s="894">
        <v>20</v>
      </c>
    </row>
    <row r="157" spans="1:12" s="795" customFormat="1" ht="37.5" outlineLevel="1">
      <c r="A157" s="880">
        <v>151</v>
      </c>
      <c r="B157" s="901" t="s">
        <v>910</v>
      </c>
      <c r="C157" s="895"/>
      <c r="D157" s="895"/>
      <c r="E157" s="895"/>
      <c r="F157" s="789"/>
      <c r="G157" s="895"/>
      <c r="H157" s="893"/>
      <c r="I157" s="893"/>
      <c r="J157" s="893"/>
      <c r="K157" s="893"/>
      <c r="L157" s="894">
        <v>20</v>
      </c>
    </row>
    <row r="158" spans="1:12" s="795" customFormat="1" ht="37.5" outlineLevel="1">
      <c r="A158" s="880">
        <v>152</v>
      </c>
      <c r="B158" s="807" t="s">
        <v>1217</v>
      </c>
      <c r="C158" s="859" t="s">
        <v>911</v>
      </c>
      <c r="D158" s="859" t="s">
        <v>372</v>
      </c>
      <c r="E158" s="856" t="s">
        <v>371</v>
      </c>
      <c r="F158" s="862" t="s">
        <v>1153</v>
      </c>
      <c r="G158" s="858">
        <v>414</v>
      </c>
      <c r="H158" s="859" t="s">
        <v>976</v>
      </c>
      <c r="I158" s="859" t="s">
        <v>979</v>
      </c>
      <c r="J158" s="859" t="s">
        <v>876</v>
      </c>
      <c r="K158" s="859" t="s">
        <v>149</v>
      </c>
      <c r="L158" s="860">
        <v>20</v>
      </c>
    </row>
    <row r="159" spans="1:12" s="795" customFormat="1" ht="56.25" outlineLevel="1">
      <c r="A159" s="880">
        <v>153</v>
      </c>
      <c r="B159" s="761" t="s">
        <v>1142</v>
      </c>
      <c r="C159" s="884" t="s">
        <v>911</v>
      </c>
      <c r="D159" s="896" t="s">
        <v>372</v>
      </c>
      <c r="E159" s="896" t="s">
        <v>371</v>
      </c>
      <c r="F159" s="790" t="s">
        <v>79</v>
      </c>
      <c r="G159" s="778"/>
      <c r="H159" s="893"/>
      <c r="I159" s="893"/>
      <c r="J159" s="893"/>
      <c r="K159" s="893"/>
      <c r="L159" s="894">
        <v>23.707999999999998</v>
      </c>
    </row>
    <row r="160" spans="1:12" s="795" customFormat="1" outlineLevel="1">
      <c r="A160" s="880">
        <v>154</v>
      </c>
      <c r="B160" s="761" t="s">
        <v>1022</v>
      </c>
      <c r="C160" s="884" t="s">
        <v>911</v>
      </c>
      <c r="D160" s="896" t="s">
        <v>372</v>
      </c>
      <c r="E160" s="896" t="s">
        <v>371</v>
      </c>
      <c r="F160" s="789" t="s">
        <v>1197</v>
      </c>
      <c r="G160" s="778"/>
      <c r="H160" s="893"/>
      <c r="I160" s="893"/>
      <c r="J160" s="893"/>
      <c r="K160" s="893"/>
      <c r="L160" s="894">
        <v>23.707999999999998</v>
      </c>
    </row>
    <row r="161" spans="1:12" s="795" customFormat="1" ht="37.5" outlineLevel="1">
      <c r="A161" s="880">
        <v>155</v>
      </c>
      <c r="B161" s="761" t="s">
        <v>1135</v>
      </c>
      <c r="C161" s="785">
        <v>833</v>
      </c>
      <c r="D161" s="896" t="s">
        <v>372</v>
      </c>
      <c r="E161" s="896" t="s">
        <v>371</v>
      </c>
      <c r="F161" s="790" t="s">
        <v>1198</v>
      </c>
      <c r="G161" s="778"/>
      <c r="H161" s="894"/>
      <c r="I161" s="894"/>
      <c r="J161" s="894"/>
      <c r="K161" s="894"/>
      <c r="L161" s="894">
        <v>23.707999999999998</v>
      </c>
    </row>
    <row r="162" spans="1:12" s="772" customFormat="1" ht="56.25" outlineLevel="1">
      <c r="A162" s="880">
        <v>156</v>
      </c>
      <c r="B162" s="761" t="s">
        <v>1137</v>
      </c>
      <c r="C162" s="884" t="s">
        <v>911</v>
      </c>
      <c r="D162" s="896" t="s">
        <v>372</v>
      </c>
      <c r="E162" s="896" t="s">
        <v>371</v>
      </c>
      <c r="F162" s="789" t="s">
        <v>1149</v>
      </c>
      <c r="G162" s="856"/>
      <c r="H162" s="893"/>
      <c r="I162" s="893"/>
      <c r="J162" s="893"/>
      <c r="K162" s="893"/>
      <c r="L162" s="894">
        <v>23.707999999999998</v>
      </c>
    </row>
    <row r="163" spans="1:12" s="772" customFormat="1" outlineLevel="1">
      <c r="A163" s="880">
        <v>157</v>
      </c>
      <c r="B163" s="761" t="s">
        <v>1067</v>
      </c>
      <c r="C163" s="884" t="s">
        <v>911</v>
      </c>
      <c r="D163" s="896" t="s">
        <v>372</v>
      </c>
      <c r="E163" s="896" t="s">
        <v>371</v>
      </c>
      <c r="F163" s="789" t="s">
        <v>1149</v>
      </c>
      <c r="G163" s="856" t="s">
        <v>1138</v>
      </c>
      <c r="H163" s="893"/>
      <c r="I163" s="893"/>
      <c r="J163" s="893"/>
      <c r="K163" s="893"/>
      <c r="L163" s="894">
        <v>23.707999999999998</v>
      </c>
    </row>
    <row r="164" spans="1:12" s="772" customFormat="1" ht="56.25" outlineLevel="1">
      <c r="A164" s="880">
        <v>158</v>
      </c>
      <c r="B164" s="761" t="s">
        <v>1137</v>
      </c>
      <c r="C164" s="884" t="s">
        <v>911</v>
      </c>
      <c r="D164" s="896" t="s">
        <v>372</v>
      </c>
      <c r="E164" s="896" t="s">
        <v>371</v>
      </c>
      <c r="F164" s="789" t="s">
        <v>1149</v>
      </c>
      <c r="G164" s="856" t="s">
        <v>1019</v>
      </c>
      <c r="H164" s="893"/>
      <c r="I164" s="893"/>
      <c r="J164" s="893"/>
      <c r="K164" s="893"/>
      <c r="L164" s="894">
        <v>23.707999999999998</v>
      </c>
    </row>
    <row r="165" spans="1:12" s="795" customFormat="1" ht="37.5" outlineLevel="1">
      <c r="A165" s="880">
        <v>159</v>
      </c>
      <c r="B165" s="901" t="s">
        <v>910</v>
      </c>
      <c r="C165" s="895"/>
      <c r="D165" s="895"/>
      <c r="E165" s="895"/>
      <c r="F165" s="789"/>
      <c r="G165" s="895"/>
      <c r="H165" s="893"/>
      <c r="I165" s="893"/>
      <c r="J165" s="893"/>
      <c r="K165" s="893"/>
      <c r="L165" s="894">
        <v>23.707999999999998</v>
      </c>
    </row>
    <row r="166" spans="1:12" s="854" customFormat="1" ht="56.25" outlineLevel="1">
      <c r="A166" s="880">
        <v>160</v>
      </c>
      <c r="B166" s="807" t="s">
        <v>1073</v>
      </c>
      <c r="C166" s="859" t="s">
        <v>911</v>
      </c>
      <c r="D166" s="859" t="s">
        <v>372</v>
      </c>
      <c r="E166" s="856" t="s">
        <v>371</v>
      </c>
      <c r="F166" s="862" t="s">
        <v>1149</v>
      </c>
      <c r="G166" s="858">
        <v>414</v>
      </c>
      <c r="H166" s="859" t="s">
        <v>870</v>
      </c>
      <c r="I166" s="859" t="s">
        <v>977</v>
      </c>
      <c r="J166" s="859" t="s">
        <v>291</v>
      </c>
      <c r="K166" s="859" t="s">
        <v>1044</v>
      </c>
      <c r="L166" s="860">
        <v>11.827</v>
      </c>
    </row>
    <row r="167" spans="1:12" s="854" customFormat="1" ht="56.25" outlineLevel="1">
      <c r="A167" s="880">
        <v>161</v>
      </c>
      <c r="B167" s="807" t="s">
        <v>1062</v>
      </c>
      <c r="C167" s="859" t="s">
        <v>911</v>
      </c>
      <c r="D167" s="859" t="s">
        <v>372</v>
      </c>
      <c r="E167" s="856" t="s">
        <v>371</v>
      </c>
      <c r="F167" s="862" t="s">
        <v>1149</v>
      </c>
      <c r="G167" s="856">
        <v>414</v>
      </c>
      <c r="H167" s="859" t="s">
        <v>870</v>
      </c>
      <c r="I167" s="859" t="s">
        <v>979</v>
      </c>
      <c r="J167" s="859" t="s">
        <v>291</v>
      </c>
      <c r="K167" s="859" t="s">
        <v>1045</v>
      </c>
      <c r="L167" s="860">
        <v>0.1</v>
      </c>
    </row>
    <row r="168" spans="1:12" s="854" customFormat="1" ht="56.25" outlineLevel="1">
      <c r="A168" s="880">
        <v>162</v>
      </c>
      <c r="B168" s="807" t="s">
        <v>1063</v>
      </c>
      <c r="C168" s="859" t="s">
        <v>911</v>
      </c>
      <c r="D168" s="859" t="s">
        <v>372</v>
      </c>
      <c r="E168" s="856" t="s">
        <v>371</v>
      </c>
      <c r="F168" s="862" t="s">
        <v>1149</v>
      </c>
      <c r="G168" s="856">
        <v>414</v>
      </c>
      <c r="H168" s="859" t="s">
        <v>870</v>
      </c>
      <c r="I168" s="859" t="s">
        <v>979</v>
      </c>
      <c r="J168" s="859" t="s">
        <v>291</v>
      </c>
      <c r="K168" s="859" t="s">
        <v>1046</v>
      </c>
      <c r="L168" s="860">
        <v>0.1</v>
      </c>
    </row>
    <row r="169" spans="1:12" s="854" customFormat="1" ht="37.5" outlineLevel="1">
      <c r="A169" s="880">
        <v>163</v>
      </c>
      <c r="B169" s="807" t="s">
        <v>1042</v>
      </c>
      <c r="C169" s="859" t="s">
        <v>911</v>
      </c>
      <c r="D169" s="859" t="s">
        <v>372</v>
      </c>
      <c r="E169" s="856" t="s">
        <v>371</v>
      </c>
      <c r="F169" s="862" t="s">
        <v>1149</v>
      </c>
      <c r="G169" s="856">
        <v>414</v>
      </c>
      <c r="H169" s="859" t="s">
        <v>870</v>
      </c>
      <c r="I169" s="859" t="s">
        <v>979</v>
      </c>
      <c r="J169" s="859" t="s">
        <v>291</v>
      </c>
      <c r="K169" s="859" t="s">
        <v>1047</v>
      </c>
      <c r="L169" s="860">
        <v>0.1</v>
      </c>
    </row>
    <row r="170" spans="1:12" s="854" customFormat="1" ht="56.25" outlineLevel="1">
      <c r="A170" s="880">
        <v>164</v>
      </c>
      <c r="B170" s="807" t="s">
        <v>1043</v>
      </c>
      <c r="C170" s="859" t="s">
        <v>911</v>
      </c>
      <c r="D170" s="859" t="s">
        <v>372</v>
      </c>
      <c r="E170" s="856" t="s">
        <v>371</v>
      </c>
      <c r="F170" s="862" t="s">
        <v>1149</v>
      </c>
      <c r="G170" s="856">
        <v>414</v>
      </c>
      <c r="H170" s="856" t="s">
        <v>870</v>
      </c>
      <c r="I170" s="856" t="s">
        <v>977</v>
      </c>
      <c r="J170" s="856" t="s">
        <v>291</v>
      </c>
      <c r="K170" s="856" t="s">
        <v>1048</v>
      </c>
      <c r="L170" s="860">
        <v>6.4889999999999999</v>
      </c>
    </row>
    <row r="171" spans="1:12" s="854" customFormat="1" ht="56.25" outlineLevel="1">
      <c r="A171" s="880">
        <v>165</v>
      </c>
      <c r="B171" s="807" t="s">
        <v>1055</v>
      </c>
      <c r="C171" s="859" t="s">
        <v>911</v>
      </c>
      <c r="D171" s="859" t="s">
        <v>372</v>
      </c>
      <c r="E171" s="856" t="s">
        <v>371</v>
      </c>
      <c r="F171" s="862" t="s">
        <v>1149</v>
      </c>
      <c r="G171" s="856">
        <v>414</v>
      </c>
      <c r="H171" s="856" t="s">
        <v>870</v>
      </c>
      <c r="I171" s="856" t="s">
        <v>979</v>
      </c>
      <c r="J171" s="856" t="s">
        <v>291</v>
      </c>
      <c r="K171" s="856" t="s">
        <v>1045</v>
      </c>
      <c r="L171" s="860">
        <v>0.1</v>
      </c>
    </row>
    <row r="172" spans="1:12" s="854" customFormat="1" ht="56.25" outlineLevel="1">
      <c r="A172" s="880">
        <v>166</v>
      </c>
      <c r="B172" s="807" t="s">
        <v>1064</v>
      </c>
      <c r="C172" s="859" t="s">
        <v>911</v>
      </c>
      <c r="D172" s="859" t="s">
        <v>372</v>
      </c>
      <c r="E172" s="856" t="s">
        <v>371</v>
      </c>
      <c r="F172" s="862" t="s">
        <v>1149</v>
      </c>
      <c r="G172" s="858">
        <v>414</v>
      </c>
      <c r="H172" s="859" t="s">
        <v>870</v>
      </c>
      <c r="I172" s="859" t="s">
        <v>977</v>
      </c>
      <c r="J172" s="859" t="s">
        <v>291</v>
      </c>
      <c r="K172" s="859" t="s">
        <v>1049</v>
      </c>
      <c r="L172" s="860">
        <v>4.6920000000000002</v>
      </c>
    </row>
    <row r="173" spans="1:12" s="854" customFormat="1" ht="56.25" outlineLevel="1">
      <c r="A173" s="880">
        <v>167</v>
      </c>
      <c r="B173" s="807" t="s">
        <v>1065</v>
      </c>
      <c r="C173" s="859" t="s">
        <v>911</v>
      </c>
      <c r="D173" s="859" t="s">
        <v>372</v>
      </c>
      <c r="E173" s="856" t="s">
        <v>371</v>
      </c>
      <c r="F173" s="862" t="s">
        <v>1149</v>
      </c>
      <c r="G173" s="858">
        <v>414</v>
      </c>
      <c r="H173" s="859" t="s">
        <v>870</v>
      </c>
      <c r="I173" s="859" t="s">
        <v>979</v>
      </c>
      <c r="J173" s="859" t="s">
        <v>291</v>
      </c>
      <c r="K173" s="859" t="s">
        <v>1045</v>
      </c>
      <c r="L173" s="860">
        <v>0.1</v>
      </c>
    </row>
    <row r="174" spans="1:12" s="854" customFormat="1" ht="56.25" outlineLevel="1">
      <c r="A174" s="880">
        <v>168</v>
      </c>
      <c r="B174" s="807" t="s">
        <v>1066</v>
      </c>
      <c r="C174" s="859" t="s">
        <v>911</v>
      </c>
      <c r="D174" s="859" t="s">
        <v>372</v>
      </c>
      <c r="E174" s="856" t="s">
        <v>371</v>
      </c>
      <c r="F174" s="862" t="s">
        <v>1149</v>
      </c>
      <c r="G174" s="858">
        <v>414</v>
      </c>
      <c r="H174" s="859" t="s">
        <v>870</v>
      </c>
      <c r="I174" s="859" t="s">
        <v>979</v>
      </c>
      <c r="J174" s="859" t="s">
        <v>291</v>
      </c>
      <c r="K174" s="859" t="s">
        <v>1045</v>
      </c>
      <c r="L174" s="860">
        <v>0.1</v>
      </c>
    </row>
    <row r="175" spans="1:12" s="854" customFormat="1" ht="56.25" outlineLevel="1">
      <c r="A175" s="880">
        <v>169</v>
      </c>
      <c r="B175" s="807" t="s">
        <v>1056</v>
      </c>
      <c r="C175" s="859" t="s">
        <v>911</v>
      </c>
      <c r="D175" s="859" t="s">
        <v>372</v>
      </c>
      <c r="E175" s="856" t="s">
        <v>371</v>
      </c>
      <c r="F175" s="862" t="s">
        <v>1149</v>
      </c>
      <c r="G175" s="856">
        <v>414</v>
      </c>
      <c r="H175" s="856" t="s">
        <v>870</v>
      </c>
      <c r="I175" s="856" t="s">
        <v>979</v>
      </c>
      <c r="J175" s="856" t="s">
        <v>291</v>
      </c>
      <c r="K175" s="856" t="s">
        <v>1046</v>
      </c>
      <c r="L175" s="860">
        <v>0.1</v>
      </c>
    </row>
    <row r="176" spans="1:12" s="795" customFormat="1" ht="56.25" outlineLevel="1">
      <c r="A176" s="880">
        <v>170</v>
      </c>
      <c r="B176" s="761" t="s">
        <v>1033</v>
      </c>
      <c r="C176" s="884" t="s">
        <v>911</v>
      </c>
      <c r="D176" s="896" t="s">
        <v>372</v>
      </c>
      <c r="E176" s="896" t="s">
        <v>371</v>
      </c>
      <c r="F176" s="790" t="s">
        <v>372</v>
      </c>
      <c r="G176" s="896"/>
      <c r="H176" s="893"/>
      <c r="I176" s="893"/>
      <c r="J176" s="893"/>
      <c r="K176" s="893"/>
      <c r="L176" s="894">
        <v>0.1</v>
      </c>
    </row>
    <row r="177" spans="1:12" s="795" customFormat="1" ht="37.5" outlineLevel="1">
      <c r="A177" s="880">
        <v>171</v>
      </c>
      <c r="B177" s="761" t="s">
        <v>1082</v>
      </c>
      <c r="C177" s="884" t="s">
        <v>911</v>
      </c>
      <c r="D177" s="896" t="s">
        <v>372</v>
      </c>
      <c r="E177" s="896" t="s">
        <v>371</v>
      </c>
      <c r="F177" s="789" t="s">
        <v>1181</v>
      </c>
      <c r="G177" s="896"/>
      <c r="H177" s="893"/>
      <c r="I177" s="893"/>
      <c r="J177" s="893"/>
      <c r="K177" s="893"/>
      <c r="L177" s="894">
        <v>0.1</v>
      </c>
    </row>
    <row r="178" spans="1:12" s="795" customFormat="1" ht="37.5" outlineLevel="1">
      <c r="A178" s="880">
        <v>172</v>
      </c>
      <c r="B178" s="761" t="s">
        <v>1135</v>
      </c>
      <c r="C178" s="785">
        <v>833</v>
      </c>
      <c r="D178" s="896" t="s">
        <v>372</v>
      </c>
      <c r="E178" s="896" t="s">
        <v>371</v>
      </c>
      <c r="F178" s="790" t="s">
        <v>1182</v>
      </c>
      <c r="G178" s="778"/>
      <c r="H178" s="894"/>
      <c r="I178" s="894"/>
      <c r="J178" s="894"/>
      <c r="K178" s="894"/>
      <c r="L178" s="894">
        <v>0.1</v>
      </c>
    </row>
    <row r="179" spans="1:12" s="795" customFormat="1" ht="56.25" outlineLevel="1">
      <c r="A179" s="880">
        <v>173</v>
      </c>
      <c r="B179" s="761" t="s">
        <v>1137</v>
      </c>
      <c r="C179" s="884" t="s">
        <v>911</v>
      </c>
      <c r="D179" s="896" t="s">
        <v>372</v>
      </c>
      <c r="E179" s="896" t="s">
        <v>371</v>
      </c>
      <c r="F179" s="789" t="s">
        <v>1148</v>
      </c>
      <c r="G179" s="896"/>
      <c r="H179" s="893"/>
      <c r="I179" s="893"/>
      <c r="J179" s="893"/>
      <c r="K179" s="893"/>
      <c r="L179" s="894">
        <v>0.1</v>
      </c>
    </row>
    <row r="180" spans="1:12" s="795" customFormat="1" outlineLevel="1">
      <c r="A180" s="880">
        <v>174</v>
      </c>
      <c r="B180" s="761" t="s">
        <v>1067</v>
      </c>
      <c r="C180" s="884" t="s">
        <v>911</v>
      </c>
      <c r="D180" s="896" t="s">
        <v>372</v>
      </c>
      <c r="E180" s="896" t="s">
        <v>371</v>
      </c>
      <c r="F180" s="789" t="s">
        <v>1148</v>
      </c>
      <c r="G180" s="896" t="s">
        <v>1138</v>
      </c>
      <c r="H180" s="893"/>
      <c r="I180" s="893"/>
      <c r="J180" s="893"/>
      <c r="K180" s="893"/>
      <c r="L180" s="894">
        <v>0.1</v>
      </c>
    </row>
    <row r="181" spans="1:12" s="795" customFormat="1" ht="56.25" outlineLevel="1">
      <c r="A181" s="880">
        <v>175</v>
      </c>
      <c r="B181" s="761" t="s">
        <v>1137</v>
      </c>
      <c r="C181" s="884" t="s">
        <v>911</v>
      </c>
      <c r="D181" s="896" t="s">
        <v>372</v>
      </c>
      <c r="E181" s="896" t="s">
        <v>371</v>
      </c>
      <c r="F181" s="789" t="s">
        <v>1148</v>
      </c>
      <c r="G181" s="856" t="s">
        <v>1019</v>
      </c>
      <c r="H181" s="893"/>
      <c r="I181" s="893"/>
      <c r="J181" s="893"/>
      <c r="K181" s="893"/>
      <c r="L181" s="894">
        <v>0.1</v>
      </c>
    </row>
    <row r="182" spans="1:12" s="795" customFormat="1" ht="37.5" outlineLevel="1">
      <c r="A182" s="880">
        <v>176</v>
      </c>
      <c r="B182" s="901" t="s">
        <v>910</v>
      </c>
      <c r="C182" s="895"/>
      <c r="D182" s="895"/>
      <c r="E182" s="895"/>
      <c r="F182" s="789"/>
      <c r="G182" s="895"/>
      <c r="H182" s="893"/>
      <c r="I182" s="893"/>
      <c r="J182" s="893"/>
      <c r="K182" s="893"/>
      <c r="L182" s="894">
        <v>0.1</v>
      </c>
    </row>
    <row r="183" spans="1:12" s="854" customFormat="1" ht="37.5" outlineLevel="1">
      <c r="A183" s="880">
        <v>177</v>
      </c>
      <c r="B183" s="807" t="s">
        <v>1086</v>
      </c>
      <c r="C183" s="859" t="s">
        <v>911</v>
      </c>
      <c r="D183" s="859" t="s">
        <v>372</v>
      </c>
      <c r="E183" s="856" t="s">
        <v>371</v>
      </c>
      <c r="F183" s="862" t="s">
        <v>1148</v>
      </c>
      <c r="G183" s="858">
        <v>414</v>
      </c>
      <c r="H183" s="859" t="s">
        <v>877</v>
      </c>
      <c r="I183" s="859" t="s">
        <v>1259</v>
      </c>
      <c r="J183" s="859" t="s">
        <v>291</v>
      </c>
      <c r="K183" s="859" t="s">
        <v>999</v>
      </c>
      <c r="L183" s="860">
        <v>0.1</v>
      </c>
    </row>
    <row r="184" spans="1:12" s="770" customFormat="1">
      <c r="A184" s="880">
        <v>178</v>
      </c>
      <c r="B184" s="902" t="s">
        <v>18</v>
      </c>
      <c r="C184" s="853"/>
      <c r="D184" s="888" t="s">
        <v>372</v>
      </c>
      <c r="E184" s="888" t="s">
        <v>79</v>
      </c>
      <c r="F184" s="790"/>
      <c r="G184" s="785"/>
      <c r="H184" s="893"/>
      <c r="I184" s="893"/>
      <c r="J184" s="893"/>
      <c r="K184" s="893"/>
      <c r="L184" s="894">
        <v>623.96500000000003</v>
      </c>
    </row>
    <row r="185" spans="1:12" s="795" customFormat="1" outlineLevel="1">
      <c r="A185" s="880">
        <v>179</v>
      </c>
      <c r="B185" s="901" t="s">
        <v>1017</v>
      </c>
      <c r="C185" s="853"/>
      <c r="D185" s="896" t="s">
        <v>372</v>
      </c>
      <c r="E185" s="896" t="s">
        <v>79</v>
      </c>
      <c r="F185" s="836"/>
      <c r="G185" s="793"/>
      <c r="H185" s="893"/>
      <c r="I185" s="893"/>
      <c r="J185" s="893"/>
      <c r="K185" s="893"/>
      <c r="L185" s="894">
        <v>623.96500000000003</v>
      </c>
    </row>
    <row r="186" spans="1:12" s="803" customFormat="1" ht="56.25" outlineLevel="1">
      <c r="A186" s="880">
        <v>180</v>
      </c>
      <c r="B186" s="761" t="s">
        <v>1032</v>
      </c>
      <c r="C186" s="853">
        <v>833</v>
      </c>
      <c r="D186" s="779" t="s">
        <v>372</v>
      </c>
      <c r="E186" s="779" t="s">
        <v>79</v>
      </c>
      <c r="F186" s="789" t="s">
        <v>372</v>
      </c>
      <c r="G186" s="778"/>
      <c r="H186" s="793"/>
      <c r="I186" s="793"/>
      <c r="J186" s="793"/>
      <c r="K186" s="793"/>
      <c r="L186" s="894">
        <v>293.85599999999999</v>
      </c>
    </row>
    <row r="187" spans="1:12" s="795" customFormat="1" ht="37.5" outlineLevel="1">
      <c r="A187" s="880">
        <v>181</v>
      </c>
      <c r="B187" s="761" t="s">
        <v>872</v>
      </c>
      <c r="C187" s="853">
        <v>833</v>
      </c>
      <c r="D187" s="779" t="s">
        <v>372</v>
      </c>
      <c r="E187" s="779" t="s">
        <v>79</v>
      </c>
      <c r="F187" s="789" t="s">
        <v>1183</v>
      </c>
      <c r="G187" s="778"/>
      <c r="H187" s="893"/>
      <c r="I187" s="893"/>
      <c r="J187" s="893"/>
      <c r="K187" s="893"/>
      <c r="L187" s="894">
        <v>45.1</v>
      </c>
    </row>
    <row r="188" spans="1:12" s="795" customFormat="1" ht="37.5" outlineLevel="1">
      <c r="A188" s="880">
        <v>182</v>
      </c>
      <c r="B188" s="761" t="s">
        <v>1135</v>
      </c>
      <c r="C188" s="785">
        <v>833</v>
      </c>
      <c r="D188" s="896" t="s">
        <v>372</v>
      </c>
      <c r="E188" s="896" t="s">
        <v>79</v>
      </c>
      <c r="F188" s="790" t="s">
        <v>1228</v>
      </c>
      <c r="G188" s="778"/>
      <c r="H188" s="894"/>
      <c r="I188" s="894"/>
      <c r="J188" s="894"/>
      <c r="K188" s="894"/>
      <c r="L188" s="894">
        <v>45.1</v>
      </c>
    </row>
    <row r="189" spans="1:12" s="795" customFormat="1" ht="37.5" outlineLevel="1">
      <c r="A189" s="880">
        <v>183</v>
      </c>
      <c r="B189" s="761" t="s">
        <v>1202</v>
      </c>
      <c r="C189" s="853">
        <v>833</v>
      </c>
      <c r="D189" s="779" t="s">
        <v>372</v>
      </c>
      <c r="E189" s="779" t="s">
        <v>79</v>
      </c>
      <c r="F189" s="789" t="s">
        <v>1156</v>
      </c>
      <c r="G189" s="895"/>
      <c r="H189" s="893"/>
      <c r="I189" s="893"/>
      <c r="J189" s="893"/>
      <c r="K189" s="893"/>
      <c r="L189" s="894">
        <v>45.1</v>
      </c>
    </row>
    <row r="190" spans="1:12" s="795" customFormat="1" outlineLevel="1">
      <c r="A190" s="880">
        <v>184</v>
      </c>
      <c r="B190" s="761" t="s">
        <v>1068</v>
      </c>
      <c r="C190" s="853">
        <v>833</v>
      </c>
      <c r="D190" s="779" t="s">
        <v>372</v>
      </c>
      <c r="E190" s="779" t="s">
        <v>79</v>
      </c>
      <c r="F190" s="789" t="s">
        <v>1156</v>
      </c>
      <c r="G190" s="895">
        <v>520</v>
      </c>
      <c r="H190" s="893"/>
      <c r="I190" s="893"/>
      <c r="J190" s="893"/>
      <c r="K190" s="893"/>
      <c r="L190" s="894">
        <v>45.1</v>
      </c>
    </row>
    <row r="191" spans="1:12" s="795" customFormat="1" ht="56.25" outlineLevel="1">
      <c r="A191" s="880">
        <v>185</v>
      </c>
      <c r="B191" s="761" t="s">
        <v>1295</v>
      </c>
      <c r="C191" s="853">
        <v>833</v>
      </c>
      <c r="D191" s="888" t="s">
        <v>372</v>
      </c>
      <c r="E191" s="895" t="s">
        <v>79</v>
      </c>
      <c r="F191" s="789" t="s">
        <v>1156</v>
      </c>
      <c r="G191" s="896" t="s">
        <v>967</v>
      </c>
      <c r="H191" s="893"/>
      <c r="I191" s="893"/>
      <c r="J191" s="893"/>
      <c r="K191" s="893"/>
      <c r="L191" s="894">
        <v>45.1</v>
      </c>
    </row>
    <row r="192" spans="1:12" s="797" customFormat="1" outlineLevel="1">
      <c r="A192" s="880">
        <v>186</v>
      </c>
      <c r="B192" s="901" t="s">
        <v>32</v>
      </c>
      <c r="C192" s="787"/>
      <c r="D192" s="787"/>
      <c r="E192" s="787"/>
      <c r="F192" s="836"/>
      <c r="G192" s="787"/>
      <c r="H192" s="893"/>
      <c r="I192" s="893"/>
      <c r="J192" s="893"/>
      <c r="K192" s="893"/>
      <c r="L192" s="894">
        <v>40</v>
      </c>
    </row>
    <row r="193" spans="1:12" ht="56.25" outlineLevel="1">
      <c r="A193" s="880">
        <v>187</v>
      </c>
      <c r="B193" s="807" t="s">
        <v>1072</v>
      </c>
      <c r="C193" s="859">
        <v>833</v>
      </c>
      <c r="D193" s="859" t="s">
        <v>372</v>
      </c>
      <c r="E193" s="856" t="s">
        <v>79</v>
      </c>
      <c r="F193" s="862" t="s">
        <v>1156</v>
      </c>
      <c r="G193" s="858">
        <v>522</v>
      </c>
      <c r="H193" s="859">
        <v>2006</v>
      </c>
      <c r="I193" s="859" t="s">
        <v>1259</v>
      </c>
      <c r="J193" s="859" t="s">
        <v>357</v>
      </c>
      <c r="K193" s="859">
        <v>936</v>
      </c>
      <c r="L193" s="860">
        <v>40</v>
      </c>
    </row>
    <row r="194" spans="1:12" s="797" customFormat="1" ht="37.5" outlineLevel="1">
      <c r="A194" s="880">
        <v>188</v>
      </c>
      <c r="B194" s="901" t="s">
        <v>93</v>
      </c>
      <c r="C194" s="888"/>
      <c r="D194" s="888"/>
      <c r="E194" s="888"/>
      <c r="F194" s="790"/>
      <c r="G194" s="888"/>
      <c r="H194" s="893"/>
      <c r="I194" s="893"/>
      <c r="J194" s="893"/>
      <c r="K194" s="893"/>
      <c r="L194" s="894">
        <v>5.0999999999999996</v>
      </c>
    </row>
    <row r="195" spans="1:12" ht="75" outlineLevel="1">
      <c r="A195" s="880">
        <v>189</v>
      </c>
      <c r="B195" s="807" t="s">
        <v>845</v>
      </c>
      <c r="C195" s="859">
        <v>833</v>
      </c>
      <c r="D195" s="859" t="s">
        <v>372</v>
      </c>
      <c r="E195" s="856" t="s">
        <v>79</v>
      </c>
      <c r="F195" s="862" t="s">
        <v>1156</v>
      </c>
      <c r="G195" s="858">
        <v>522</v>
      </c>
      <c r="H195" s="859" t="s">
        <v>702</v>
      </c>
      <c r="I195" s="859" t="s">
        <v>1259</v>
      </c>
      <c r="J195" s="859" t="s">
        <v>988</v>
      </c>
      <c r="K195" s="859" t="s">
        <v>989</v>
      </c>
      <c r="L195" s="860">
        <v>5.0999999999999996</v>
      </c>
    </row>
    <row r="196" spans="1:12" s="795" customFormat="1" ht="93.75" outlineLevel="1">
      <c r="A196" s="880">
        <v>190</v>
      </c>
      <c r="B196" s="761" t="s">
        <v>991</v>
      </c>
      <c r="C196" s="779">
        <v>833</v>
      </c>
      <c r="D196" s="779" t="s">
        <v>372</v>
      </c>
      <c r="E196" s="779" t="s">
        <v>79</v>
      </c>
      <c r="F196" s="789" t="s">
        <v>1184</v>
      </c>
      <c r="G196" s="778"/>
      <c r="H196" s="893"/>
      <c r="I196" s="893"/>
      <c r="J196" s="893"/>
      <c r="K196" s="893"/>
      <c r="L196" s="894">
        <v>248.756</v>
      </c>
    </row>
    <row r="197" spans="1:12" s="795" customFormat="1" ht="37.5" outlineLevel="1">
      <c r="A197" s="880">
        <v>191</v>
      </c>
      <c r="B197" s="761" t="s">
        <v>1135</v>
      </c>
      <c r="C197" s="785">
        <v>833</v>
      </c>
      <c r="D197" s="896" t="s">
        <v>372</v>
      </c>
      <c r="E197" s="896" t="s">
        <v>79</v>
      </c>
      <c r="F197" s="790" t="s">
        <v>1199</v>
      </c>
      <c r="G197" s="778"/>
      <c r="H197" s="894"/>
      <c r="I197" s="894"/>
      <c r="J197" s="894"/>
      <c r="K197" s="894"/>
      <c r="L197" s="894">
        <v>248.756</v>
      </c>
    </row>
    <row r="198" spans="1:12" s="795" customFormat="1" ht="37.5" outlineLevel="1">
      <c r="A198" s="880">
        <v>192</v>
      </c>
      <c r="B198" s="761" t="s">
        <v>1202</v>
      </c>
      <c r="C198" s="853">
        <v>833</v>
      </c>
      <c r="D198" s="779" t="s">
        <v>372</v>
      </c>
      <c r="E198" s="779" t="s">
        <v>79</v>
      </c>
      <c r="F198" s="789" t="s">
        <v>1157</v>
      </c>
      <c r="G198" s="895"/>
      <c r="H198" s="893"/>
      <c r="I198" s="893"/>
      <c r="J198" s="893"/>
      <c r="K198" s="893"/>
      <c r="L198" s="894">
        <v>248.756</v>
      </c>
    </row>
    <row r="199" spans="1:12" s="795" customFormat="1" outlineLevel="1">
      <c r="A199" s="880">
        <v>193</v>
      </c>
      <c r="B199" s="761" t="s">
        <v>1068</v>
      </c>
      <c r="C199" s="853">
        <v>833</v>
      </c>
      <c r="D199" s="779" t="s">
        <v>372</v>
      </c>
      <c r="E199" s="779" t="s">
        <v>79</v>
      </c>
      <c r="F199" s="789" t="s">
        <v>1157</v>
      </c>
      <c r="G199" s="895">
        <v>520</v>
      </c>
      <c r="H199" s="893"/>
      <c r="I199" s="893"/>
      <c r="J199" s="893"/>
      <c r="K199" s="893"/>
      <c r="L199" s="894">
        <v>248.756</v>
      </c>
    </row>
    <row r="200" spans="1:12" s="795" customFormat="1" ht="56.25" outlineLevel="1">
      <c r="A200" s="880">
        <v>194</v>
      </c>
      <c r="B200" s="761" t="s">
        <v>1295</v>
      </c>
      <c r="C200" s="888">
        <v>833</v>
      </c>
      <c r="D200" s="888" t="s">
        <v>372</v>
      </c>
      <c r="E200" s="895" t="s">
        <v>79</v>
      </c>
      <c r="F200" s="789" t="s">
        <v>1157</v>
      </c>
      <c r="G200" s="896" t="s">
        <v>967</v>
      </c>
      <c r="H200" s="893"/>
      <c r="I200" s="893"/>
      <c r="J200" s="893"/>
      <c r="K200" s="893"/>
      <c r="L200" s="894">
        <v>248.756</v>
      </c>
    </row>
    <row r="201" spans="1:12" s="797" customFormat="1" outlineLevel="1">
      <c r="A201" s="880">
        <v>195</v>
      </c>
      <c r="B201" s="901" t="s">
        <v>1090</v>
      </c>
      <c r="C201" s="888"/>
      <c r="D201" s="888"/>
      <c r="E201" s="888"/>
      <c r="F201" s="790"/>
      <c r="G201" s="888"/>
      <c r="H201" s="893"/>
      <c r="I201" s="893"/>
      <c r="J201" s="893"/>
      <c r="K201" s="893"/>
      <c r="L201" s="894">
        <v>28.4</v>
      </c>
    </row>
    <row r="202" spans="1:12" ht="56.25" outlineLevel="1">
      <c r="A202" s="880">
        <v>196</v>
      </c>
      <c r="B202" s="807" t="s">
        <v>1087</v>
      </c>
      <c r="C202" s="859">
        <v>833</v>
      </c>
      <c r="D202" s="859" t="s">
        <v>372</v>
      </c>
      <c r="E202" s="856" t="s">
        <v>79</v>
      </c>
      <c r="F202" s="862" t="s">
        <v>1157</v>
      </c>
      <c r="G202" s="856">
        <v>522</v>
      </c>
      <c r="H202" s="856">
        <v>2015</v>
      </c>
      <c r="I202" s="856" t="s">
        <v>1259</v>
      </c>
      <c r="J202" s="856" t="s">
        <v>1302</v>
      </c>
      <c r="K202" s="856">
        <v>1</v>
      </c>
      <c r="L202" s="860">
        <v>0.1</v>
      </c>
    </row>
    <row r="203" spans="1:12" ht="56.25" outlineLevel="1">
      <c r="A203" s="880">
        <v>197</v>
      </c>
      <c r="B203" s="807" t="s">
        <v>935</v>
      </c>
      <c r="C203" s="859">
        <v>833</v>
      </c>
      <c r="D203" s="859" t="s">
        <v>372</v>
      </c>
      <c r="E203" s="856" t="s">
        <v>79</v>
      </c>
      <c r="F203" s="862" t="s">
        <v>1157</v>
      </c>
      <c r="G203" s="856">
        <v>522</v>
      </c>
      <c r="H203" s="856">
        <v>2011</v>
      </c>
      <c r="I203" s="856" t="s">
        <v>1259</v>
      </c>
      <c r="J203" s="856" t="s">
        <v>1111</v>
      </c>
      <c r="K203" s="856" t="s">
        <v>1112</v>
      </c>
      <c r="L203" s="860">
        <v>28.3</v>
      </c>
    </row>
    <row r="204" spans="1:12" s="797" customFormat="1" outlineLevel="1">
      <c r="A204" s="880">
        <v>198</v>
      </c>
      <c r="B204" s="901" t="s">
        <v>233</v>
      </c>
      <c r="C204" s="888"/>
      <c r="D204" s="888"/>
      <c r="E204" s="888"/>
      <c r="F204" s="790"/>
      <c r="G204" s="888"/>
      <c r="H204" s="893"/>
      <c r="I204" s="893"/>
      <c r="J204" s="893"/>
      <c r="K204" s="893"/>
      <c r="L204" s="894">
        <v>25.2</v>
      </c>
    </row>
    <row r="205" spans="1:12" ht="150" outlineLevel="1">
      <c r="A205" s="880">
        <v>199</v>
      </c>
      <c r="B205" s="807" t="s">
        <v>992</v>
      </c>
      <c r="C205" s="859" t="s">
        <v>911</v>
      </c>
      <c r="D205" s="859" t="s">
        <v>372</v>
      </c>
      <c r="E205" s="856" t="s">
        <v>79</v>
      </c>
      <c r="F205" s="862" t="s">
        <v>1157</v>
      </c>
      <c r="G205" s="858">
        <v>522</v>
      </c>
      <c r="H205" s="859">
        <v>2014</v>
      </c>
      <c r="I205" s="859" t="s">
        <v>1259</v>
      </c>
      <c r="J205" s="859" t="s">
        <v>1115</v>
      </c>
      <c r="K205" s="859" t="s">
        <v>1116</v>
      </c>
      <c r="L205" s="860">
        <v>15.5</v>
      </c>
    </row>
    <row r="206" spans="1:12" ht="150" outlineLevel="1">
      <c r="A206" s="880">
        <v>200</v>
      </c>
      <c r="B206" s="807" t="s">
        <v>1037</v>
      </c>
      <c r="C206" s="859">
        <v>833</v>
      </c>
      <c r="D206" s="859" t="s">
        <v>372</v>
      </c>
      <c r="E206" s="856" t="s">
        <v>79</v>
      </c>
      <c r="F206" s="862" t="s">
        <v>1157</v>
      </c>
      <c r="G206" s="858">
        <v>522</v>
      </c>
      <c r="H206" s="859">
        <v>2014</v>
      </c>
      <c r="I206" s="859" t="s">
        <v>1259</v>
      </c>
      <c r="J206" s="859" t="s">
        <v>1113</v>
      </c>
      <c r="K206" s="859" t="s">
        <v>1114</v>
      </c>
      <c r="L206" s="860">
        <v>9.6999999999999993</v>
      </c>
    </row>
    <row r="207" spans="1:12" s="797" customFormat="1" outlineLevel="1">
      <c r="A207" s="880">
        <v>201</v>
      </c>
      <c r="B207" s="901" t="s">
        <v>352</v>
      </c>
      <c r="C207" s="888"/>
      <c r="D207" s="888"/>
      <c r="E207" s="888"/>
      <c r="F207" s="790"/>
      <c r="G207" s="888"/>
      <c r="H207" s="893"/>
      <c r="I207" s="893"/>
      <c r="J207" s="893"/>
      <c r="K207" s="893"/>
      <c r="L207" s="894">
        <v>0.1</v>
      </c>
    </row>
    <row r="208" spans="1:12" ht="75" outlineLevel="1">
      <c r="A208" s="880">
        <v>202</v>
      </c>
      <c r="B208" s="807" t="s">
        <v>1271</v>
      </c>
      <c r="C208" s="859">
        <v>833</v>
      </c>
      <c r="D208" s="859" t="s">
        <v>372</v>
      </c>
      <c r="E208" s="856" t="s">
        <v>79</v>
      </c>
      <c r="F208" s="862" t="s">
        <v>1157</v>
      </c>
      <c r="G208" s="856">
        <v>522</v>
      </c>
      <c r="H208" s="856" t="s">
        <v>702</v>
      </c>
      <c r="I208" s="856" t="s">
        <v>1259</v>
      </c>
      <c r="J208" s="856" t="s">
        <v>380</v>
      </c>
      <c r="K208" s="856" t="s">
        <v>1003</v>
      </c>
      <c r="L208" s="860">
        <v>0.1</v>
      </c>
    </row>
    <row r="209" spans="1:12" s="797" customFormat="1" ht="37.5" outlineLevel="1">
      <c r="A209" s="880">
        <v>203</v>
      </c>
      <c r="B209" s="901" t="s">
        <v>416</v>
      </c>
      <c r="C209" s="787"/>
      <c r="D209" s="787"/>
      <c r="E209" s="787"/>
      <c r="F209" s="836"/>
      <c r="G209" s="787"/>
      <c r="H209" s="893"/>
      <c r="I209" s="893"/>
      <c r="J209" s="893"/>
      <c r="K209" s="893"/>
      <c r="L209" s="894">
        <v>10</v>
      </c>
    </row>
    <row r="210" spans="1:12" s="759" customFormat="1" outlineLevel="1">
      <c r="A210" s="880">
        <v>204</v>
      </c>
      <c r="B210" s="807" t="s">
        <v>1088</v>
      </c>
      <c r="C210" s="779" t="s">
        <v>911</v>
      </c>
      <c r="D210" s="779" t="s">
        <v>372</v>
      </c>
      <c r="E210" s="779" t="s">
        <v>79</v>
      </c>
      <c r="F210" s="789" t="s">
        <v>1157</v>
      </c>
      <c r="G210" s="779">
        <v>522</v>
      </c>
      <c r="H210" s="779" t="s">
        <v>877</v>
      </c>
      <c r="I210" s="779" t="s">
        <v>1259</v>
      </c>
      <c r="J210" s="779" t="s">
        <v>1117</v>
      </c>
      <c r="K210" s="779" t="s">
        <v>1100</v>
      </c>
      <c r="L210" s="826">
        <v>10</v>
      </c>
    </row>
    <row r="211" spans="1:12" s="797" customFormat="1" outlineLevel="1">
      <c r="A211" s="880">
        <v>205</v>
      </c>
      <c r="B211" s="901" t="s">
        <v>32</v>
      </c>
      <c r="C211" s="787"/>
      <c r="D211" s="787"/>
      <c r="E211" s="787"/>
      <c r="F211" s="836"/>
      <c r="G211" s="787"/>
      <c r="H211" s="893"/>
      <c r="I211" s="893"/>
      <c r="J211" s="893"/>
      <c r="K211" s="893"/>
      <c r="L211" s="894">
        <v>30</v>
      </c>
    </row>
    <row r="212" spans="1:12" ht="112.5" outlineLevel="1">
      <c r="A212" s="880">
        <v>206</v>
      </c>
      <c r="B212" s="807" t="s">
        <v>1071</v>
      </c>
      <c r="C212" s="859" t="s">
        <v>911</v>
      </c>
      <c r="D212" s="859" t="s">
        <v>372</v>
      </c>
      <c r="E212" s="856" t="s">
        <v>79</v>
      </c>
      <c r="F212" s="862" t="s">
        <v>1157</v>
      </c>
      <c r="G212" s="858">
        <v>522</v>
      </c>
      <c r="H212" s="859" t="s">
        <v>674</v>
      </c>
      <c r="I212" s="859" t="s">
        <v>1259</v>
      </c>
      <c r="J212" s="859" t="s">
        <v>1120</v>
      </c>
      <c r="K212" s="859" t="s">
        <v>1121</v>
      </c>
      <c r="L212" s="860">
        <v>30</v>
      </c>
    </row>
    <row r="213" spans="1:12" s="797" customFormat="1" ht="37.5" outlineLevel="1">
      <c r="A213" s="880">
        <v>207</v>
      </c>
      <c r="B213" s="901" t="s">
        <v>92</v>
      </c>
      <c r="C213" s="889"/>
      <c r="D213" s="889"/>
      <c r="E213" s="889"/>
      <c r="F213" s="890"/>
      <c r="G213" s="889"/>
      <c r="H213" s="893"/>
      <c r="I213" s="893"/>
      <c r="J213" s="893"/>
      <c r="K213" s="893"/>
      <c r="L213" s="894">
        <v>29.716999999999999</v>
      </c>
    </row>
    <row r="214" spans="1:12" s="797" customFormat="1" ht="56.25" outlineLevel="1">
      <c r="A214" s="880">
        <v>208</v>
      </c>
      <c r="B214" s="807" t="s">
        <v>993</v>
      </c>
      <c r="C214" s="859" t="s">
        <v>911</v>
      </c>
      <c r="D214" s="859" t="s">
        <v>372</v>
      </c>
      <c r="E214" s="856" t="s">
        <v>79</v>
      </c>
      <c r="F214" s="862" t="s">
        <v>1157</v>
      </c>
      <c r="G214" s="858">
        <v>522</v>
      </c>
      <c r="H214" s="859">
        <v>2014</v>
      </c>
      <c r="I214" s="859">
        <v>2022</v>
      </c>
      <c r="J214" s="859" t="s">
        <v>150</v>
      </c>
      <c r="K214" s="859">
        <v>15830</v>
      </c>
      <c r="L214" s="860">
        <v>4.0049999999999999</v>
      </c>
    </row>
    <row r="215" spans="1:12" ht="56.25" outlineLevel="1">
      <c r="A215" s="880">
        <v>209</v>
      </c>
      <c r="B215" s="807" t="s">
        <v>963</v>
      </c>
      <c r="C215" s="859" t="s">
        <v>911</v>
      </c>
      <c r="D215" s="859" t="s">
        <v>372</v>
      </c>
      <c r="E215" s="856" t="s">
        <v>79</v>
      </c>
      <c r="F215" s="862" t="s">
        <v>1157</v>
      </c>
      <c r="G215" s="856">
        <v>522</v>
      </c>
      <c r="H215" s="859" t="s">
        <v>674</v>
      </c>
      <c r="I215" s="859" t="s">
        <v>1259</v>
      </c>
      <c r="J215" s="859" t="s">
        <v>150</v>
      </c>
      <c r="K215" s="859">
        <v>8900</v>
      </c>
      <c r="L215" s="860">
        <v>5.0999999999999996</v>
      </c>
    </row>
    <row r="216" spans="1:12" ht="56.25" outlineLevel="1">
      <c r="A216" s="880">
        <v>210</v>
      </c>
      <c r="B216" s="807" t="s">
        <v>964</v>
      </c>
      <c r="C216" s="859" t="s">
        <v>911</v>
      </c>
      <c r="D216" s="859" t="s">
        <v>372</v>
      </c>
      <c r="E216" s="856" t="s">
        <v>79</v>
      </c>
      <c r="F216" s="862" t="s">
        <v>1157</v>
      </c>
      <c r="G216" s="856">
        <v>522</v>
      </c>
      <c r="H216" s="856" t="s">
        <v>674</v>
      </c>
      <c r="I216" s="856" t="s">
        <v>1259</v>
      </c>
      <c r="J216" s="856" t="s">
        <v>150</v>
      </c>
      <c r="K216" s="856">
        <v>13447</v>
      </c>
      <c r="L216" s="860">
        <v>20.611999999999998</v>
      </c>
    </row>
    <row r="217" spans="1:12" s="797" customFormat="1" ht="37.5" outlineLevel="1">
      <c r="A217" s="880">
        <v>211</v>
      </c>
      <c r="B217" s="901" t="s">
        <v>93</v>
      </c>
      <c r="C217" s="888"/>
      <c r="D217" s="888"/>
      <c r="E217" s="888"/>
      <c r="F217" s="790"/>
      <c r="G217" s="888"/>
      <c r="H217" s="893"/>
      <c r="I217" s="893"/>
      <c r="J217" s="893"/>
      <c r="K217" s="893"/>
      <c r="L217" s="894">
        <v>21.2</v>
      </c>
    </row>
    <row r="218" spans="1:12" s="797" customFormat="1" ht="75" outlineLevel="1">
      <c r="A218" s="880">
        <v>212</v>
      </c>
      <c r="B218" s="807" t="s">
        <v>1279</v>
      </c>
      <c r="C218" s="859" t="s">
        <v>911</v>
      </c>
      <c r="D218" s="859" t="s">
        <v>372</v>
      </c>
      <c r="E218" s="856" t="s">
        <v>79</v>
      </c>
      <c r="F218" s="862" t="s">
        <v>1157</v>
      </c>
      <c r="G218" s="856">
        <v>522</v>
      </c>
      <c r="H218" s="856" t="s">
        <v>978</v>
      </c>
      <c r="I218" s="856" t="s">
        <v>1259</v>
      </c>
      <c r="J218" s="856" t="s">
        <v>278</v>
      </c>
      <c r="K218" s="856" t="s">
        <v>1256</v>
      </c>
      <c r="L218" s="860">
        <v>1.5</v>
      </c>
    </row>
    <row r="219" spans="1:12" s="797" customFormat="1" ht="112.5" outlineLevel="1">
      <c r="A219" s="880">
        <v>213</v>
      </c>
      <c r="B219" s="807" t="s">
        <v>1039</v>
      </c>
      <c r="C219" s="859" t="s">
        <v>911</v>
      </c>
      <c r="D219" s="859" t="s">
        <v>372</v>
      </c>
      <c r="E219" s="856" t="s">
        <v>79</v>
      </c>
      <c r="F219" s="862" t="s">
        <v>1157</v>
      </c>
      <c r="G219" s="856">
        <v>522</v>
      </c>
      <c r="H219" s="856" t="s">
        <v>870</v>
      </c>
      <c r="I219" s="856" t="s">
        <v>1259</v>
      </c>
      <c r="J219" s="856" t="s">
        <v>1123</v>
      </c>
      <c r="K219" s="856" t="s">
        <v>1124</v>
      </c>
      <c r="L219" s="860">
        <v>3.4</v>
      </c>
    </row>
    <row r="220" spans="1:12" ht="56.25" outlineLevel="1">
      <c r="A220" s="880">
        <v>214</v>
      </c>
      <c r="B220" s="807" t="s">
        <v>965</v>
      </c>
      <c r="C220" s="859">
        <v>833</v>
      </c>
      <c r="D220" s="859" t="s">
        <v>372</v>
      </c>
      <c r="E220" s="856" t="s">
        <v>79</v>
      </c>
      <c r="F220" s="862" t="s">
        <v>1157</v>
      </c>
      <c r="G220" s="856">
        <v>522</v>
      </c>
      <c r="H220" s="856">
        <v>2006</v>
      </c>
      <c r="I220" s="856" t="s">
        <v>1259</v>
      </c>
      <c r="J220" s="856" t="s">
        <v>1007</v>
      </c>
      <c r="K220" s="856" t="s">
        <v>1236</v>
      </c>
      <c r="L220" s="860">
        <v>16.3</v>
      </c>
    </row>
    <row r="221" spans="1:12" s="797" customFormat="1" ht="37.5" outlineLevel="1">
      <c r="A221" s="880">
        <v>215</v>
      </c>
      <c r="B221" s="901" t="s">
        <v>375</v>
      </c>
      <c r="C221" s="889"/>
      <c r="D221" s="889"/>
      <c r="E221" s="889"/>
      <c r="F221" s="890"/>
      <c r="G221" s="889"/>
      <c r="H221" s="893"/>
      <c r="I221" s="893"/>
      <c r="J221" s="893"/>
      <c r="K221" s="893"/>
      <c r="L221" s="894">
        <v>66</v>
      </c>
    </row>
    <row r="222" spans="1:12" ht="56.25" outlineLevel="1">
      <c r="A222" s="880">
        <v>216</v>
      </c>
      <c r="B222" s="807" t="s">
        <v>961</v>
      </c>
      <c r="C222" s="859">
        <v>833</v>
      </c>
      <c r="D222" s="859" t="s">
        <v>372</v>
      </c>
      <c r="E222" s="856" t="s">
        <v>79</v>
      </c>
      <c r="F222" s="862" t="s">
        <v>1157</v>
      </c>
      <c r="G222" s="858">
        <v>522</v>
      </c>
      <c r="H222" s="859" t="s">
        <v>360</v>
      </c>
      <c r="I222" s="859">
        <v>2022</v>
      </c>
      <c r="J222" s="859" t="s">
        <v>535</v>
      </c>
      <c r="K222" s="859" t="s">
        <v>536</v>
      </c>
      <c r="L222" s="860">
        <v>10</v>
      </c>
    </row>
    <row r="223" spans="1:12" ht="112.5" outlineLevel="1">
      <c r="A223" s="880">
        <v>217</v>
      </c>
      <c r="B223" s="807" t="s">
        <v>939</v>
      </c>
      <c r="C223" s="859">
        <v>833</v>
      </c>
      <c r="D223" s="859" t="s">
        <v>372</v>
      </c>
      <c r="E223" s="856" t="s">
        <v>79</v>
      </c>
      <c r="F223" s="862" t="s">
        <v>1157</v>
      </c>
      <c r="G223" s="858">
        <v>522</v>
      </c>
      <c r="H223" s="859" t="s">
        <v>360</v>
      </c>
      <c r="I223" s="859">
        <v>2022</v>
      </c>
      <c r="J223" s="859" t="s">
        <v>609</v>
      </c>
      <c r="K223" s="859" t="s">
        <v>902</v>
      </c>
      <c r="L223" s="860">
        <v>20.9</v>
      </c>
    </row>
    <row r="224" spans="1:12" ht="37.5" outlineLevel="1">
      <c r="A224" s="880">
        <v>218</v>
      </c>
      <c r="B224" s="807" t="s">
        <v>994</v>
      </c>
      <c r="C224" s="859" t="s">
        <v>911</v>
      </c>
      <c r="D224" s="859" t="s">
        <v>372</v>
      </c>
      <c r="E224" s="856" t="s">
        <v>79</v>
      </c>
      <c r="F224" s="862" t="s">
        <v>1157</v>
      </c>
      <c r="G224" s="856">
        <v>522</v>
      </c>
      <c r="H224" s="859" t="s">
        <v>870</v>
      </c>
      <c r="I224" s="859" t="s">
        <v>1259</v>
      </c>
      <c r="J224" s="859" t="s">
        <v>1012</v>
      </c>
      <c r="K224" s="859" t="s">
        <v>1013</v>
      </c>
      <c r="L224" s="860">
        <v>19.8</v>
      </c>
    </row>
    <row r="225" spans="1:12" ht="56.25" outlineLevel="1">
      <c r="A225" s="880">
        <v>219</v>
      </c>
      <c r="B225" s="807" t="s">
        <v>940</v>
      </c>
      <c r="C225" s="859">
        <v>833</v>
      </c>
      <c r="D225" s="859" t="s">
        <v>372</v>
      </c>
      <c r="E225" s="856" t="s">
        <v>79</v>
      </c>
      <c r="F225" s="862" t="s">
        <v>1157</v>
      </c>
      <c r="G225" s="858">
        <v>522</v>
      </c>
      <c r="H225" s="859" t="s">
        <v>360</v>
      </c>
      <c r="I225" s="859" t="s">
        <v>1259</v>
      </c>
      <c r="J225" s="859" t="s">
        <v>610</v>
      </c>
      <c r="K225" s="859" t="s">
        <v>901</v>
      </c>
      <c r="L225" s="860">
        <v>15.3</v>
      </c>
    </row>
    <row r="226" spans="1:12" s="797" customFormat="1" outlineLevel="1">
      <c r="A226" s="880">
        <v>220</v>
      </c>
      <c r="B226" s="901" t="s">
        <v>61</v>
      </c>
      <c r="C226" s="891"/>
      <c r="D226" s="891"/>
      <c r="E226" s="891"/>
      <c r="F226" s="892"/>
      <c r="G226" s="891"/>
      <c r="H226" s="893"/>
      <c r="I226" s="893"/>
      <c r="J226" s="893"/>
      <c r="K226" s="893"/>
      <c r="L226" s="894">
        <v>24.9</v>
      </c>
    </row>
    <row r="227" spans="1:12" ht="37.5" outlineLevel="1">
      <c r="A227" s="880">
        <v>221</v>
      </c>
      <c r="B227" s="807" t="s">
        <v>962</v>
      </c>
      <c r="C227" s="859">
        <v>833</v>
      </c>
      <c r="D227" s="859" t="s">
        <v>372</v>
      </c>
      <c r="E227" s="856" t="s">
        <v>79</v>
      </c>
      <c r="F227" s="862" t="s">
        <v>1157</v>
      </c>
      <c r="G227" s="856">
        <v>522</v>
      </c>
      <c r="H227" s="856" t="s">
        <v>360</v>
      </c>
      <c r="I227" s="856" t="s">
        <v>1259</v>
      </c>
      <c r="J227" s="856" t="s">
        <v>1118</v>
      </c>
      <c r="K227" s="856" t="s">
        <v>1125</v>
      </c>
      <c r="L227" s="860">
        <v>24.9</v>
      </c>
    </row>
    <row r="228" spans="1:12" s="797" customFormat="1" ht="37.5" outlineLevel="1">
      <c r="A228" s="880">
        <v>222</v>
      </c>
      <c r="B228" s="901" t="s">
        <v>530</v>
      </c>
      <c r="C228" s="891"/>
      <c r="D228" s="891"/>
      <c r="E228" s="891"/>
      <c r="F228" s="892"/>
      <c r="G228" s="891"/>
      <c r="H228" s="893"/>
      <c r="I228" s="893"/>
      <c r="J228" s="893"/>
      <c r="K228" s="893"/>
      <c r="L228" s="894">
        <v>13.239000000000001</v>
      </c>
    </row>
    <row r="229" spans="1:12" ht="75" outlineLevel="1">
      <c r="A229" s="880">
        <v>223</v>
      </c>
      <c r="B229" s="807" t="s">
        <v>1102</v>
      </c>
      <c r="C229" s="859" t="s">
        <v>911</v>
      </c>
      <c r="D229" s="859" t="s">
        <v>372</v>
      </c>
      <c r="E229" s="856" t="s">
        <v>79</v>
      </c>
      <c r="F229" s="862" t="s">
        <v>1157</v>
      </c>
      <c r="G229" s="858">
        <v>522</v>
      </c>
      <c r="H229" s="859" t="s">
        <v>674</v>
      </c>
      <c r="I229" s="859" t="s">
        <v>979</v>
      </c>
      <c r="J229" s="859" t="s">
        <v>1302</v>
      </c>
      <c r="K229" s="859" t="s">
        <v>243</v>
      </c>
      <c r="L229" s="860">
        <v>13.239000000000001</v>
      </c>
    </row>
    <row r="230" spans="1:12" s="795" customFormat="1" ht="75" outlineLevel="1">
      <c r="A230" s="880">
        <v>224</v>
      </c>
      <c r="B230" s="761" t="s">
        <v>1034</v>
      </c>
      <c r="C230" s="853">
        <v>833</v>
      </c>
      <c r="D230" s="779" t="s">
        <v>372</v>
      </c>
      <c r="E230" s="779" t="s">
        <v>79</v>
      </c>
      <c r="F230" s="789" t="s">
        <v>172</v>
      </c>
      <c r="G230" s="778"/>
      <c r="H230" s="893"/>
      <c r="I230" s="893"/>
      <c r="J230" s="893"/>
      <c r="K230" s="893"/>
      <c r="L230" s="894">
        <v>330.10899999999998</v>
      </c>
    </row>
    <row r="231" spans="1:12" s="795" customFormat="1" ht="37.5" outlineLevel="1">
      <c r="A231" s="880">
        <v>225</v>
      </c>
      <c r="B231" s="761" t="s">
        <v>1023</v>
      </c>
      <c r="C231" s="853">
        <v>833</v>
      </c>
      <c r="D231" s="779" t="s">
        <v>372</v>
      </c>
      <c r="E231" s="779" t="s">
        <v>79</v>
      </c>
      <c r="F231" s="789" t="s">
        <v>1185</v>
      </c>
      <c r="G231" s="778"/>
      <c r="H231" s="893"/>
      <c r="I231" s="893"/>
      <c r="J231" s="893"/>
      <c r="K231" s="893"/>
      <c r="L231" s="894">
        <v>330.10899999999998</v>
      </c>
    </row>
    <row r="232" spans="1:12" s="795" customFormat="1" ht="37.5" outlineLevel="1">
      <c r="A232" s="880">
        <v>226</v>
      </c>
      <c r="B232" s="761" t="s">
        <v>1135</v>
      </c>
      <c r="C232" s="785">
        <v>833</v>
      </c>
      <c r="D232" s="896" t="s">
        <v>372</v>
      </c>
      <c r="E232" s="896" t="s">
        <v>79</v>
      </c>
      <c r="F232" s="790" t="s">
        <v>1186</v>
      </c>
      <c r="G232" s="778"/>
      <c r="H232" s="894"/>
      <c r="I232" s="894"/>
      <c r="J232" s="894"/>
      <c r="K232" s="894"/>
      <c r="L232" s="894">
        <v>330.10899999999998</v>
      </c>
    </row>
    <row r="233" spans="1:12" s="795" customFormat="1" ht="56.25" outlineLevel="1">
      <c r="A233" s="880">
        <v>227</v>
      </c>
      <c r="B233" s="761" t="s">
        <v>1137</v>
      </c>
      <c r="C233" s="853">
        <v>833</v>
      </c>
      <c r="D233" s="884" t="s">
        <v>372</v>
      </c>
      <c r="E233" s="884" t="s">
        <v>79</v>
      </c>
      <c r="F233" s="789" t="s">
        <v>1150</v>
      </c>
      <c r="G233" s="856"/>
      <c r="H233" s="893"/>
      <c r="I233" s="893"/>
      <c r="J233" s="893"/>
      <c r="K233" s="893"/>
      <c r="L233" s="894">
        <v>118.849</v>
      </c>
    </row>
    <row r="234" spans="1:12" s="795" customFormat="1" outlineLevel="1">
      <c r="A234" s="880">
        <v>228</v>
      </c>
      <c r="B234" s="761" t="s">
        <v>1067</v>
      </c>
      <c r="C234" s="853">
        <v>833</v>
      </c>
      <c r="D234" s="884" t="s">
        <v>372</v>
      </c>
      <c r="E234" s="884" t="s">
        <v>79</v>
      </c>
      <c r="F234" s="789" t="s">
        <v>1150</v>
      </c>
      <c r="G234" s="856" t="s">
        <v>1138</v>
      </c>
      <c r="H234" s="893"/>
      <c r="I234" s="893"/>
      <c r="J234" s="893"/>
      <c r="K234" s="893"/>
      <c r="L234" s="894">
        <v>118.849</v>
      </c>
    </row>
    <row r="235" spans="1:12" s="795" customFormat="1" ht="56.25" outlineLevel="1">
      <c r="A235" s="880">
        <v>229</v>
      </c>
      <c r="B235" s="761" t="s">
        <v>1137</v>
      </c>
      <c r="C235" s="853">
        <v>833</v>
      </c>
      <c r="D235" s="884" t="s">
        <v>372</v>
      </c>
      <c r="E235" s="884" t="s">
        <v>79</v>
      </c>
      <c r="F235" s="789" t="s">
        <v>1150</v>
      </c>
      <c r="G235" s="896" t="s">
        <v>1019</v>
      </c>
      <c r="H235" s="893"/>
      <c r="I235" s="893"/>
      <c r="J235" s="893"/>
      <c r="K235" s="893"/>
      <c r="L235" s="894">
        <v>118.849</v>
      </c>
    </row>
    <row r="236" spans="1:12" s="795" customFormat="1" ht="37.5" outlineLevel="1">
      <c r="A236" s="880">
        <v>230</v>
      </c>
      <c r="B236" s="901" t="s">
        <v>910</v>
      </c>
      <c r="C236" s="895"/>
      <c r="D236" s="895"/>
      <c r="E236" s="895"/>
      <c r="F236" s="789"/>
      <c r="G236" s="895"/>
      <c r="H236" s="893"/>
      <c r="I236" s="893"/>
      <c r="J236" s="893"/>
      <c r="K236" s="893"/>
      <c r="L236" s="894">
        <v>118.849</v>
      </c>
    </row>
    <row r="237" spans="1:12" s="854" customFormat="1" ht="37.5" outlineLevel="1">
      <c r="A237" s="880">
        <v>231</v>
      </c>
      <c r="B237" s="807" t="s">
        <v>1040</v>
      </c>
      <c r="C237" s="859" t="s">
        <v>911</v>
      </c>
      <c r="D237" s="859" t="s">
        <v>372</v>
      </c>
      <c r="E237" s="856" t="s">
        <v>79</v>
      </c>
      <c r="F237" s="862" t="s">
        <v>1150</v>
      </c>
      <c r="G237" s="856">
        <v>414</v>
      </c>
      <c r="H237" s="856" t="s">
        <v>870</v>
      </c>
      <c r="I237" s="856" t="s">
        <v>978</v>
      </c>
      <c r="J237" s="856" t="s">
        <v>1302</v>
      </c>
      <c r="K237" s="856" t="s">
        <v>243</v>
      </c>
      <c r="L237" s="860">
        <v>3.9630000000000001</v>
      </c>
    </row>
    <row r="238" spans="1:12" ht="56.25" outlineLevel="1">
      <c r="A238" s="880">
        <v>232</v>
      </c>
      <c r="B238" s="807" t="s">
        <v>923</v>
      </c>
      <c r="C238" s="859">
        <v>833</v>
      </c>
      <c r="D238" s="859" t="s">
        <v>372</v>
      </c>
      <c r="E238" s="856" t="s">
        <v>79</v>
      </c>
      <c r="F238" s="862" t="s">
        <v>1150</v>
      </c>
      <c r="G238" s="858">
        <v>414</v>
      </c>
      <c r="H238" s="859">
        <v>2004</v>
      </c>
      <c r="I238" s="859" t="s">
        <v>1259</v>
      </c>
      <c r="J238" s="859" t="s">
        <v>43</v>
      </c>
      <c r="K238" s="859">
        <v>7000</v>
      </c>
      <c r="L238" s="860">
        <v>100</v>
      </c>
    </row>
    <row r="239" spans="1:12" ht="56.25" outlineLevel="1">
      <c r="A239" s="880">
        <v>233</v>
      </c>
      <c r="B239" s="807" t="s">
        <v>1103</v>
      </c>
      <c r="C239" s="859">
        <v>833</v>
      </c>
      <c r="D239" s="859" t="s">
        <v>372</v>
      </c>
      <c r="E239" s="856" t="s">
        <v>79</v>
      </c>
      <c r="F239" s="862" t="s">
        <v>1150</v>
      </c>
      <c r="G239" s="858">
        <v>414</v>
      </c>
      <c r="H239" s="859" t="s">
        <v>360</v>
      </c>
      <c r="I239" s="859" t="s">
        <v>979</v>
      </c>
      <c r="J239" s="856" t="s">
        <v>1302</v>
      </c>
      <c r="K239" s="859">
        <v>1</v>
      </c>
      <c r="L239" s="860">
        <v>0.1</v>
      </c>
    </row>
    <row r="240" spans="1:12" ht="56.25" outlineLevel="1">
      <c r="A240" s="880">
        <v>234</v>
      </c>
      <c r="B240" s="807" t="s">
        <v>951</v>
      </c>
      <c r="C240" s="859" t="s">
        <v>911</v>
      </c>
      <c r="D240" s="859" t="s">
        <v>372</v>
      </c>
      <c r="E240" s="856" t="s">
        <v>79</v>
      </c>
      <c r="F240" s="862" t="s">
        <v>1150</v>
      </c>
      <c r="G240" s="858">
        <v>414</v>
      </c>
      <c r="H240" s="859" t="s">
        <v>674</v>
      </c>
      <c r="I240" s="859" t="s">
        <v>978</v>
      </c>
      <c r="J240" s="859" t="s">
        <v>150</v>
      </c>
      <c r="K240" s="859" t="s">
        <v>950</v>
      </c>
      <c r="L240" s="860">
        <v>9.5860000000000003</v>
      </c>
    </row>
    <row r="241" spans="1:12" ht="37.5" outlineLevel="1">
      <c r="A241" s="880">
        <v>235</v>
      </c>
      <c r="B241" s="807" t="s">
        <v>949</v>
      </c>
      <c r="C241" s="859" t="s">
        <v>911</v>
      </c>
      <c r="D241" s="859" t="s">
        <v>372</v>
      </c>
      <c r="E241" s="856" t="s">
        <v>79</v>
      </c>
      <c r="F241" s="862" t="s">
        <v>1150</v>
      </c>
      <c r="G241" s="858">
        <v>414</v>
      </c>
      <c r="H241" s="859" t="s">
        <v>674</v>
      </c>
      <c r="I241" s="859" t="s">
        <v>977</v>
      </c>
      <c r="J241" s="859" t="s">
        <v>357</v>
      </c>
      <c r="K241" s="859" t="s">
        <v>869</v>
      </c>
      <c r="L241" s="860">
        <v>0.1</v>
      </c>
    </row>
    <row r="242" spans="1:12" s="786" customFormat="1" ht="37.5" outlineLevel="1">
      <c r="A242" s="880">
        <v>236</v>
      </c>
      <c r="B242" s="807" t="s">
        <v>924</v>
      </c>
      <c r="C242" s="859">
        <v>833</v>
      </c>
      <c r="D242" s="859" t="s">
        <v>372</v>
      </c>
      <c r="E242" s="856" t="s">
        <v>79</v>
      </c>
      <c r="F242" s="862" t="s">
        <v>1150</v>
      </c>
      <c r="G242" s="858">
        <v>414</v>
      </c>
      <c r="H242" s="859">
        <v>2010</v>
      </c>
      <c r="I242" s="859" t="s">
        <v>984</v>
      </c>
      <c r="J242" s="859" t="s">
        <v>419</v>
      </c>
      <c r="K242" s="859" t="s">
        <v>881</v>
      </c>
      <c r="L242" s="860">
        <v>5</v>
      </c>
    </row>
    <row r="243" spans="1:12" s="786" customFormat="1" ht="56.25" outlineLevel="1">
      <c r="A243" s="880">
        <v>237</v>
      </c>
      <c r="B243" s="807" t="s">
        <v>925</v>
      </c>
      <c r="C243" s="859">
        <v>833</v>
      </c>
      <c r="D243" s="859" t="s">
        <v>372</v>
      </c>
      <c r="E243" s="856" t="s">
        <v>79</v>
      </c>
      <c r="F243" s="862" t="s">
        <v>1150</v>
      </c>
      <c r="G243" s="858">
        <v>414</v>
      </c>
      <c r="H243" s="859">
        <v>2010</v>
      </c>
      <c r="I243" s="859" t="s">
        <v>1259</v>
      </c>
      <c r="J243" s="859" t="s">
        <v>486</v>
      </c>
      <c r="K243" s="859">
        <v>4</v>
      </c>
      <c r="L243" s="860">
        <v>0.1</v>
      </c>
    </row>
    <row r="244" spans="1:12" s="795" customFormat="1" ht="37.5" outlineLevel="1">
      <c r="A244" s="880">
        <v>238</v>
      </c>
      <c r="B244" s="761" t="s">
        <v>1202</v>
      </c>
      <c r="C244" s="853">
        <v>833</v>
      </c>
      <c r="D244" s="888" t="s">
        <v>372</v>
      </c>
      <c r="E244" s="895" t="s">
        <v>79</v>
      </c>
      <c r="F244" s="789" t="s">
        <v>1155</v>
      </c>
      <c r="G244" s="895"/>
      <c r="H244" s="893"/>
      <c r="I244" s="893"/>
      <c r="J244" s="893"/>
      <c r="K244" s="893"/>
      <c r="L244" s="894">
        <v>211.26</v>
      </c>
    </row>
    <row r="245" spans="1:12" s="795" customFormat="1" outlineLevel="1">
      <c r="A245" s="880">
        <v>239</v>
      </c>
      <c r="B245" s="761" t="s">
        <v>1068</v>
      </c>
      <c r="C245" s="853">
        <v>833</v>
      </c>
      <c r="D245" s="888" t="s">
        <v>372</v>
      </c>
      <c r="E245" s="895" t="s">
        <v>79</v>
      </c>
      <c r="F245" s="789" t="s">
        <v>1155</v>
      </c>
      <c r="G245" s="895">
        <v>520</v>
      </c>
      <c r="H245" s="893"/>
      <c r="I245" s="893"/>
      <c r="J245" s="893"/>
      <c r="K245" s="893"/>
      <c r="L245" s="894">
        <v>211.26</v>
      </c>
    </row>
    <row r="246" spans="1:12" s="795" customFormat="1" ht="56.25" outlineLevel="1">
      <c r="A246" s="880">
        <v>240</v>
      </c>
      <c r="B246" s="761" t="s">
        <v>1295</v>
      </c>
      <c r="C246" s="853">
        <v>833</v>
      </c>
      <c r="D246" s="888" t="s">
        <v>372</v>
      </c>
      <c r="E246" s="895" t="s">
        <v>79</v>
      </c>
      <c r="F246" s="789" t="s">
        <v>1155</v>
      </c>
      <c r="G246" s="896" t="s">
        <v>967</v>
      </c>
      <c r="H246" s="893"/>
      <c r="I246" s="893"/>
      <c r="J246" s="893"/>
      <c r="K246" s="893"/>
      <c r="L246" s="894">
        <v>211.26</v>
      </c>
    </row>
    <row r="247" spans="1:12" s="797" customFormat="1" outlineLevel="1">
      <c r="A247" s="880">
        <v>241</v>
      </c>
      <c r="B247" s="901" t="s">
        <v>546</v>
      </c>
      <c r="C247" s="785"/>
      <c r="D247" s="785"/>
      <c r="E247" s="785"/>
      <c r="F247" s="790"/>
      <c r="G247" s="785"/>
      <c r="H247" s="893"/>
      <c r="I247" s="893"/>
      <c r="J247" s="893"/>
      <c r="K247" s="893"/>
      <c r="L247" s="894">
        <v>19.899999999999999</v>
      </c>
    </row>
    <row r="248" spans="1:12" s="813" customFormat="1" ht="56.25" outlineLevel="1">
      <c r="A248" s="880">
        <v>242</v>
      </c>
      <c r="B248" s="807" t="s">
        <v>1219</v>
      </c>
      <c r="C248" s="859" t="s">
        <v>911</v>
      </c>
      <c r="D248" s="859" t="s">
        <v>372</v>
      </c>
      <c r="E248" s="856" t="s">
        <v>79</v>
      </c>
      <c r="F248" s="862" t="s">
        <v>1155</v>
      </c>
      <c r="G248" s="858">
        <v>522</v>
      </c>
      <c r="H248" s="859" t="s">
        <v>870</v>
      </c>
      <c r="I248" s="859" t="s">
        <v>1259</v>
      </c>
      <c r="J248" s="859" t="s">
        <v>420</v>
      </c>
      <c r="K248" s="859">
        <v>500</v>
      </c>
      <c r="L248" s="860">
        <v>9.9</v>
      </c>
    </row>
    <row r="249" spans="1:12" s="813" customFormat="1" ht="75" outlineLevel="1">
      <c r="A249" s="880">
        <v>243</v>
      </c>
      <c r="B249" s="807" t="s">
        <v>1252</v>
      </c>
      <c r="C249" s="859">
        <v>833</v>
      </c>
      <c r="D249" s="859" t="s">
        <v>372</v>
      </c>
      <c r="E249" s="856" t="s">
        <v>79</v>
      </c>
      <c r="F249" s="862" t="s">
        <v>1155</v>
      </c>
      <c r="G249" s="856">
        <v>522</v>
      </c>
      <c r="H249" s="856">
        <v>2017</v>
      </c>
      <c r="I249" s="856" t="s">
        <v>1259</v>
      </c>
      <c r="J249" s="856" t="s">
        <v>1253</v>
      </c>
      <c r="K249" s="856" t="s">
        <v>1254</v>
      </c>
      <c r="L249" s="860">
        <v>10</v>
      </c>
    </row>
    <row r="250" spans="1:12" s="797" customFormat="1" outlineLevel="1">
      <c r="A250" s="880">
        <v>244</v>
      </c>
      <c r="B250" s="901" t="s">
        <v>352</v>
      </c>
      <c r="C250" s="888"/>
      <c r="D250" s="888"/>
      <c r="E250" s="888"/>
      <c r="F250" s="790"/>
      <c r="G250" s="888"/>
      <c r="H250" s="893"/>
      <c r="I250" s="893"/>
      <c r="J250" s="893"/>
      <c r="K250" s="893"/>
      <c r="L250" s="894">
        <v>19.2</v>
      </c>
    </row>
    <row r="251" spans="1:12" s="797" customFormat="1" ht="75" outlineLevel="1">
      <c r="A251" s="880">
        <v>245</v>
      </c>
      <c r="B251" s="807" t="s">
        <v>1242</v>
      </c>
      <c r="C251" s="859">
        <v>833</v>
      </c>
      <c r="D251" s="859" t="s">
        <v>372</v>
      </c>
      <c r="E251" s="856" t="s">
        <v>79</v>
      </c>
      <c r="F251" s="862" t="s">
        <v>1155</v>
      </c>
      <c r="G251" s="858">
        <v>522</v>
      </c>
      <c r="H251" s="859" t="s">
        <v>877</v>
      </c>
      <c r="I251" s="859" t="s">
        <v>1259</v>
      </c>
      <c r="J251" s="859" t="s">
        <v>150</v>
      </c>
      <c r="K251" s="859" t="s">
        <v>1134</v>
      </c>
      <c r="L251" s="860">
        <v>9.8000000000000007</v>
      </c>
    </row>
    <row r="252" spans="1:12" ht="56.25" outlineLevel="1">
      <c r="A252" s="880">
        <v>246</v>
      </c>
      <c r="B252" s="807" t="s">
        <v>1234</v>
      </c>
      <c r="C252" s="859">
        <v>833</v>
      </c>
      <c r="D252" s="859" t="s">
        <v>372</v>
      </c>
      <c r="E252" s="856" t="s">
        <v>79</v>
      </c>
      <c r="F252" s="862" t="s">
        <v>1155</v>
      </c>
      <c r="G252" s="856" t="s">
        <v>967</v>
      </c>
      <c r="H252" s="856">
        <v>2005</v>
      </c>
      <c r="I252" s="859"/>
      <c r="J252" s="859" t="s">
        <v>150</v>
      </c>
      <c r="K252" s="859">
        <v>2500</v>
      </c>
      <c r="L252" s="860">
        <v>0.1</v>
      </c>
    </row>
    <row r="253" spans="1:12" s="813" customFormat="1" ht="93.75" outlineLevel="1">
      <c r="A253" s="880">
        <v>247</v>
      </c>
      <c r="B253" s="807" t="s">
        <v>1261</v>
      </c>
      <c r="C253" s="859">
        <v>833</v>
      </c>
      <c r="D253" s="859" t="s">
        <v>372</v>
      </c>
      <c r="E253" s="856" t="s">
        <v>79</v>
      </c>
      <c r="F253" s="862" t="s">
        <v>1155</v>
      </c>
      <c r="G253" s="858">
        <v>522</v>
      </c>
      <c r="H253" s="859" t="s">
        <v>978</v>
      </c>
      <c r="I253" s="859" t="s">
        <v>1259</v>
      </c>
      <c r="J253" s="859" t="s">
        <v>1291</v>
      </c>
      <c r="K253" s="859" t="s">
        <v>1262</v>
      </c>
      <c r="L253" s="860">
        <v>0.1</v>
      </c>
    </row>
    <row r="254" spans="1:12" s="813" customFormat="1" ht="75" outlineLevel="1">
      <c r="A254" s="880">
        <v>248</v>
      </c>
      <c r="B254" s="807" t="s">
        <v>1273</v>
      </c>
      <c r="C254" s="859">
        <v>833</v>
      </c>
      <c r="D254" s="859" t="s">
        <v>372</v>
      </c>
      <c r="E254" s="856" t="s">
        <v>79</v>
      </c>
      <c r="F254" s="862" t="s">
        <v>1155</v>
      </c>
      <c r="G254" s="858">
        <v>522</v>
      </c>
      <c r="H254" s="859" t="s">
        <v>978</v>
      </c>
      <c r="I254" s="859" t="s">
        <v>1259</v>
      </c>
      <c r="J254" s="859" t="s">
        <v>1245</v>
      </c>
      <c r="K254" s="859" t="s">
        <v>1246</v>
      </c>
      <c r="L254" s="860">
        <v>5.6</v>
      </c>
    </row>
    <row r="255" spans="1:12" s="813" customFormat="1" ht="75" outlineLevel="1">
      <c r="A255" s="880">
        <v>249</v>
      </c>
      <c r="B255" s="807" t="s">
        <v>1274</v>
      </c>
      <c r="C255" s="859">
        <v>833</v>
      </c>
      <c r="D255" s="859" t="s">
        <v>372</v>
      </c>
      <c r="E255" s="856" t="s">
        <v>79</v>
      </c>
      <c r="F255" s="862" t="s">
        <v>1155</v>
      </c>
      <c r="G255" s="858">
        <v>522</v>
      </c>
      <c r="H255" s="859" t="s">
        <v>978</v>
      </c>
      <c r="I255" s="859" t="s">
        <v>1259</v>
      </c>
      <c r="J255" s="859" t="s">
        <v>1247</v>
      </c>
      <c r="K255" s="859" t="s">
        <v>1248</v>
      </c>
      <c r="L255" s="860">
        <v>3.5</v>
      </c>
    </row>
    <row r="256" spans="1:12" s="813" customFormat="1" ht="75" outlineLevel="1">
      <c r="A256" s="880">
        <v>250</v>
      </c>
      <c r="B256" s="807" t="s">
        <v>1294</v>
      </c>
      <c r="C256" s="859">
        <v>833</v>
      </c>
      <c r="D256" s="859" t="s">
        <v>372</v>
      </c>
      <c r="E256" s="856" t="s">
        <v>79</v>
      </c>
      <c r="F256" s="862" t="s">
        <v>1155</v>
      </c>
      <c r="G256" s="858">
        <v>522</v>
      </c>
      <c r="H256" s="859" t="s">
        <v>978</v>
      </c>
      <c r="I256" s="859" t="s">
        <v>1259</v>
      </c>
      <c r="J256" s="859" t="s">
        <v>1249</v>
      </c>
      <c r="K256" s="859" t="s">
        <v>1250</v>
      </c>
      <c r="L256" s="860">
        <v>0.1</v>
      </c>
    </row>
    <row r="257" spans="1:12" s="797" customFormat="1" ht="37.5" outlineLevel="1">
      <c r="A257" s="880">
        <v>251</v>
      </c>
      <c r="B257" s="901" t="s">
        <v>143</v>
      </c>
      <c r="C257" s="889"/>
      <c r="D257" s="889"/>
      <c r="E257" s="889"/>
      <c r="F257" s="890"/>
      <c r="G257" s="889"/>
      <c r="H257" s="893"/>
      <c r="I257" s="893"/>
      <c r="J257" s="893"/>
      <c r="K257" s="894"/>
      <c r="L257" s="894">
        <v>51.5</v>
      </c>
    </row>
    <row r="258" spans="1:12" s="813" customFormat="1" ht="37.5" outlineLevel="1">
      <c r="A258" s="880">
        <v>252</v>
      </c>
      <c r="B258" s="807" t="s">
        <v>1206</v>
      </c>
      <c r="C258" s="859" t="s">
        <v>911</v>
      </c>
      <c r="D258" s="859" t="s">
        <v>372</v>
      </c>
      <c r="E258" s="856" t="s">
        <v>79</v>
      </c>
      <c r="F258" s="862" t="s">
        <v>1155</v>
      </c>
      <c r="G258" s="858">
        <v>522</v>
      </c>
      <c r="H258" s="859" t="s">
        <v>976</v>
      </c>
      <c r="I258" s="859" t="s">
        <v>984</v>
      </c>
      <c r="J258" s="859" t="s">
        <v>420</v>
      </c>
      <c r="K258" s="859" t="s">
        <v>1204</v>
      </c>
      <c r="L258" s="860">
        <v>51.5</v>
      </c>
    </row>
    <row r="259" spans="1:12" s="797" customFormat="1" outlineLevel="1">
      <c r="A259" s="880">
        <v>253</v>
      </c>
      <c r="B259" s="901" t="s">
        <v>32</v>
      </c>
      <c r="C259" s="787"/>
      <c r="D259" s="787"/>
      <c r="E259" s="787"/>
      <c r="F259" s="836"/>
      <c r="G259" s="787"/>
      <c r="H259" s="893"/>
      <c r="I259" s="893"/>
      <c r="J259" s="893"/>
      <c r="K259" s="893"/>
      <c r="L259" s="894">
        <v>17.498000000000001</v>
      </c>
    </row>
    <row r="260" spans="1:12" s="813" customFormat="1" ht="56.25" outlineLevel="1">
      <c r="A260" s="880">
        <v>254</v>
      </c>
      <c r="B260" s="807" t="s">
        <v>1084</v>
      </c>
      <c r="C260" s="859" t="s">
        <v>911</v>
      </c>
      <c r="D260" s="859" t="s">
        <v>372</v>
      </c>
      <c r="E260" s="856" t="s">
        <v>79</v>
      </c>
      <c r="F260" s="862" t="s">
        <v>1155</v>
      </c>
      <c r="G260" s="856">
        <v>522</v>
      </c>
      <c r="H260" s="859" t="s">
        <v>870</v>
      </c>
      <c r="I260" s="859" t="s">
        <v>978</v>
      </c>
      <c r="J260" s="859" t="s">
        <v>1122</v>
      </c>
      <c r="K260" s="859">
        <v>12611</v>
      </c>
      <c r="L260" s="860">
        <v>17.498000000000001</v>
      </c>
    </row>
    <row r="261" spans="1:12" s="797" customFormat="1" ht="37.5" outlineLevel="1">
      <c r="A261" s="880">
        <v>255</v>
      </c>
      <c r="B261" s="901" t="s">
        <v>92</v>
      </c>
      <c r="C261" s="889"/>
      <c r="D261" s="889"/>
      <c r="E261" s="889"/>
      <c r="F261" s="890"/>
      <c r="G261" s="889"/>
      <c r="H261" s="893"/>
      <c r="I261" s="893"/>
      <c r="J261" s="893"/>
      <c r="K261" s="893"/>
      <c r="L261" s="894">
        <v>30</v>
      </c>
    </row>
    <row r="262" spans="1:12" ht="56.25" outlineLevel="1">
      <c r="A262" s="880">
        <v>256</v>
      </c>
      <c r="B262" s="807" t="s">
        <v>980</v>
      </c>
      <c r="C262" s="859">
        <v>833</v>
      </c>
      <c r="D262" s="859" t="s">
        <v>372</v>
      </c>
      <c r="E262" s="856" t="s">
        <v>79</v>
      </c>
      <c r="F262" s="862" t="s">
        <v>1155</v>
      </c>
      <c r="G262" s="856">
        <v>522</v>
      </c>
      <c r="H262" s="859">
        <v>2011</v>
      </c>
      <c r="I262" s="859" t="s">
        <v>978</v>
      </c>
      <c r="J262" s="859" t="s">
        <v>419</v>
      </c>
      <c r="K262" s="859" t="s">
        <v>1005</v>
      </c>
      <c r="L262" s="860">
        <v>30</v>
      </c>
    </row>
    <row r="263" spans="1:12" s="797" customFormat="1" ht="37.5" outlineLevel="1">
      <c r="A263" s="880">
        <v>257</v>
      </c>
      <c r="B263" s="901" t="s">
        <v>458</v>
      </c>
      <c r="C263" s="891"/>
      <c r="D263" s="891"/>
      <c r="E263" s="891"/>
      <c r="F263" s="892"/>
      <c r="G263" s="891"/>
      <c r="H263" s="893"/>
      <c r="I263" s="893"/>
      <c r="J263" s="893"/>
      <c r="K263" s="893"/>
      <c r="L263" s="894">
        <v>31.948</v>
      </c>
    </row>
    <row r="264" spans="1:12" s="797" customFormat="1" ht="37.5" outlineLevel="1">
      <c r="A264" s="880">
        <v>258</v>
      </c>
      <c r="B264" s="807" t="s">
        <v>1132</v>
      </c>
      <c r="C264" s="859" t="s">
        <v>911</v>
      </c>
      <c r="D264" s="859" t="s">
        <v>372</v>
      </c>
      <c r="E264" s="856" t="s">
        <v>79</v>
      </c>
      <c r="F264" s="862" t="s">
        <v>1155</v>
      </c>
      <c r="G264" s="858">
        <v>522</v>
      </c>
      <c r="H264" s="859" t="s">
        <v>976</v>
      </c>
      <c r="I264" s="859" t="s">
        <v>1259</v>
      </c>
      <c r="J264" s="856" t="s">
        <v>1302</v>
      </c>
      <c r="K264" s="859">
        <v>1</v>
      </c>
      <c r="L264" s="860">
        <v>6.9</v>
      </c>
    </row>
    <row r="265" spans="1:12" s="797" customFormat="1" ht="56.25" outlineLevel="1">
      <c r="A265" s="880">
        <v>259</v>
      </c>
      <c r="B265" s="807" t="s">
        <v>1270</v>
      </c>
      <c r="C265" s="859" t="s">
        <v>911</v>
      </c>
      <c r="D265" s="859" t="s">
        <v>372</v>
      </c>
      <c r="E265" s="856" t="s">
        <v>79</v>
      </c>
      <c r="F265" s="862" t="s">
        <v>1155</v>
      </c>
      <c r="G265" s="858">
        <v>522</v>
      </c>
      <c r="H265" s="859" t="s">
        <v>976</v>
      </c>
      <c r="I265" s="859" t="s">
        <v>1259</v>
      </c>
      <c r="J265" s="856" t="s">
        <v>1302</v>
      </c>
      <c r="K265" s="859">
        <v>1</v>
      </c>
      <c r="L265" s="860">
        <v>5.0999999999999996</v>
      </c>
    </row>
    <row r="266" spans="1:12" ht="75" outlineLevel="1">
      <c r="A266" s="880">
        <v>260</v>
      </c>
      <c r="B266" s="807" t="s">
        <v>974</v>
      </c>
      <c r="C266" s="859">
        <v>833</v>
      </c>
      <c r="D266" s="859" t="s">
        <v>372</v>
      </c>
      <c r="E266" s="856" t="s">
        <v>79</v>
      </c>
      <c r="F266" s="862" t="s">
        <v>1155</v>
      </c>
      <c r="G266" s="858">
        <v>522</v>
      </c>
      <c r="H266" s="859" t="s">
        <v>865</v>
      </c>
      <c r="I266" s="859" t="s">
        <v>1259</v>
      </c>
      <c r="J266" s="859" t="s">
        <v>532</v>
      </c>
      <c r="K266" s="859" t="s">
        <v>1006</v>
      </c>
      <c r="L266" s="860">
        <v>4.8</v>
      </c>
    </row>
    <row r="267" spans="1:12" ht="37.5" outlineLevel="1">
      <c r="A267" s="880">
        <v>261</v>
      </c>
      <c r="B267" s="807" t="s">
        <v>938</v>
      </c>
      <c r="C267" s="859">
        <v>833</v>
      </c>
      <c r="D267" s="859" t="s">
        <v>372</v>
      </c>
      <c r="E267" s="856" t="s">
        <v>79</v>
      </c>
      <c r="F267" s="862" t="s">
        <v>1155</v>
      </c>
      <c r="G267" s="858">
        <v>522</v>
      </c>
      <c r="H267" s="859">
        <v>2007</v>
      </c>
      <c r="I267" s="859" t="s">
        <v>984</v>
      </c>
      <c r="J267" s="859" t="s">
        <v>486</v>
      </c>
      <c r="K267" s="859">
        <v>15</v>
      </c>
      <c r="L267" s="860">
        <v>15.148</v>
      </c>
    </row>
    <row r="268" spans="1:12" s="797" customFormat="1" ht="37.5" outlineLevel="1">
      <c r="A268" s="880">
        <v>262</v>
      </c>
      <c r="B268" s="901" t="s">
        <v>93</v>
      </c>
      <c r="C268" s="888"/>
      <c r="D268" s="888"/>
      <c r="E268" s="888"/>
      <c r="F268" s="790"/>
      <c r="G268" s="888"/>
      <c r="H268" s="893"/>
      <c r="I268" s="893"/>
      <c r="J268" s="893"/>
      <c r="K268" s="893"/>
      <c r="L268" s="894">
        <v>7.9</v>
      </c>
    </row>
    <row r="269" spans="1:12" ht="56.25" outlineLevel="1">
      <c r="A269" s="880">
        <v>263</v>
      </c>
      <c r="B269" s="807" t="s">
        <v>1255</v>
      </c>
      <c r="C269" s="859" t="s">
        <v>911</v>
      </c>
      <c r="D269" s="859" t="s">
        <v>372</v>
      </c>
      <c r="E269" s="856" t="s">
        <v>79</v>
      </c>
      <c r="F269" s="862" t="s">
        <v>1155</v>
      </c>
      <c r="G269" s="856">
        <v>522</v>
      </c>
      <c r="H269" s="859" t="s">
        <v>978</v>
      </c>
      <c r="I269" s="859" t="s">
        <v>1259</v>
      </c>
      <c r="J269" s="859" t="s">
        <v>150</v>
      </c>
      <c r="K269" s="859">
        <v>4480</v>
      </c>
      <c r="L269" s="860">
        <v>3</v>
      </c>
    </row>
    <row r="270" spans="1:12" ht="37.5" outlineLevel="1">
      <c r="A270" s="880">
        <v>264</v>
      </c>
      <c r="B270" s="807" t="s">
        <v>1230</v>
      </c>
      <c r="C270" s="859">
        <v>833</v>
      </c>
      <c r="D270" s="859" t="s">
        <v>372</v>
      </c>
      <c r="E270" s="856" t="s">
        <v>79</v>
      </c>
      <c r="F270" s="862" t="s">
        <v>1155</v>
      </c>
      <c r="G270" s="858">
        <v>522</v>
      </c>
      <c r="H270" s="859" t="s">
        <v>430</v>
      </c>
      <c r="I270" s="859" t="s">
        <v>1259</v>
      </c>
      <c r="J270" s="859" t="s">
        <v>43</v>
      </c>
      <c r="K270" s="859">
        <v>4.82</v>
      </c>
      <c r="L270" s="860">
        <v>4.9000000000000004</v>
      </c>
    </row>
    <row r="271" spans="1:12" s="797" customFormat="1" ht="37.5" outlineLevel="1">
      <c r="A271" s="880">
        <v>265</v>
      </c>
      <c r="B271" s="901" t="s">
        <v>530</v>
      </c>
      <c r="C271" s="891"/>
      <c r="D271" s="891"/>
      <c r="E271" s="891"/>
      <c r="F271" s="892"/>
      <c r="G271" s="891"/>
      <c r="H271" s="893"/>
      <c r="I271" s="893"/>
      <c r="J271" s="893"/>
      <c r="K271" s="893"/>
      <c r="L271" s="894">
        <v>33.314</v>
      </c>
    </row>
    <row r="272" spans="1:12" ht="56.25" outlineLevel="1">
      <c r="A272" s="880">
        <v>266</v>
      </c>
      <c r="B272" s="807" t="s">
        <v>942</v>
      </c>
      <c r="C272" s="859">
        <v>833</v>
      </c>
      <c r="D272" s="859" t="s">
        <v>372</v>
      </c>
      <c r="E272" s="856" t="s">
        <v>79</v>
      </c>
      <c r="F272" s="862" t="s">
        <v>1155</v>
      </c>
      <c r="G272" s="858">
        <v>522</v>
      </c>
      <c r="H272" s="859" t="s">
        <v>360</v>
      </c>
      <c r="I272" s="859" t="s">
        <v>978</v>
      </c>
      <c r="J272" s="859" t="s">
        <v>1008</v>
      </c>
      <c r="K272" s="859" t="s">
        <v>1009</v>
      </c>
      <c r="L272" s="860">
        <v>29.314</v>
      </c>
    </row>
    <row r="273" spans="1:12" s="797" customFormat="1" ht="75" outlineLevel="1">
      <c r="A273" s="880">
        <v>267</v>
      </c>
      <c r="B273" s="807" t="s">
        <v>1289</v>
      </c>
      <c r="C273" s="859" t="s">
        <v>911</v>
      </c>
      <c r="D273" s="859" t="s">
        <v>372</v>
      </c>
      <c r="E273" s="856" t="s">
        <v>79</v>
      </c>
      <c r="F273" s="862" t="s">
        <v>1155</v>
      </c>
      <c r="G273" s="858">
        <v>522</v>
      </c>
      <c r="H273" s="859" t="s">
        <v>976</v>
      </c>
      <c r="I273" s="859" t="s">
        <v>1259</v>
      </c>
      <c r="J273" s="859" t="s">
        <v>291</v>
      </c>
      <c r="K273" s="859">
        <v>5619</v>
      </c>
      <c r="L273" s="860">
        <v>4</v>
      </c>
    </row>
    <row r="274" spans="1:12" s="770" customFormat="1">
      <c r="A274" s="880">
        <v>268</v>
      </c>
      <c r="B274" s="761" t="s">
        <v>884</v>
      </c>
      <c r="C274" s="853"/>
      <c r="D274" s="888" t="s">
        <v>372</v>
      </c>
      <c r="E274" s="884" t="s">
        <v>429</v>
      </c>
      <c r="F274" s="790"/>
      <c r="G274" s="785"/>
      <c r="H274" s="893"/>
      <c r="I274" s="893"/>
      <c r="J274" s="893"/>
      <c r="K274" s="893"/>
      <c r="L274" s="894">
        <v>0.1</v>
      </c>
    </row>
    <row r="275" spans="1:12" s="813" customFormat="1" outlineLevel="1">
      <c r="A275" s="880">
        <v>269</v>
      </c>
      <c r="B275" s="901" t="s">
        <v>1017</v>
      </c>
      <c r="C275" s="853"/>
      <c r="D275" s="888" t="s">
        <v>372</v>
      </c>
      <c r="E275" s="884" t="s">
        <v>429</v>
      </c>
      <c r="F275" s="790"/>
      <c r="G275" s="785"/>
      <c r="H275" s="893"/>
      <c r="I275" s="893"/>
      <c r="J275" s="893"/>
      <c r="K275" s="893"/>
      <c r="L275" s="894">
        <v>0.1</v>
      </c>
    </row>
    <row r="276" spans="1:12" s="795" customFormat="1" ht="75" outlineLevel="1">
      <c r="A276" s="880">
        <v>270</v>
      </c>
      <c r="B276" s="761" t="s">
        <v>1034</v>
      </c>
      <c r="C276" s="853">
        <v>833</v>
      </c>
      <c r="D276" s="779" t="s">
        <v>372</v>
      </c>
      <c r="E276" s="884" t="s">
        <v>429</v>
      </c>
      <c r="F276" s="789" t="s">
        <v>172</v>
      </c>
      <c r="G276" s="778"/>
      <c r="H276" s="893"/>
      <c r="I276" s="893"/>
      <c r="J276" s="893"/>
      <c r="K276" s="893"/>
      <c r="L276" s="894">
        <v>0.1</v>
      </c>
    </row>
    <row r="277" spans="1:12" s="795" customFormat="1" ht="37.5" outlineLevel="1">
      <c r="A277" s="880">
        <v>271</v>
      </c>
      <c r="B277" s="761" t="s">
        <v>1023</v>
      </c>
      <c r="C277" s="853">
        <v>833</v>
      </c>
      <c r="D277" s="779" t="s">
        <v>372</v>
      </c>
      <c r="E277" s="884" t="s">
        <v>429</v>
      </c>
      <c r="F277" s="789" t="s">
        <v>1185</v>
      </c>
      <c r="G277" s="778"/>
      <c r="H277" s="893"/>
      <c r="I277" s="893"/>
      <c r="J277" s="893"/>
      <c r="K277" s="893"/>
      <c r="L277" s="894">
        <v>0.1</v>
      </c>
    </row>
    <row r="278" spans="1:12" s="795" customFormat="1" ht="37.5" outlineLevel="1">
      <c r="A278" s="880">
        <v>272</v>
      </c>
      <c r="B278" s="761" t="s">
        <v>1135</v>
      </c>
      <c r="C278" s="785">
        <v>833</v>
      </c>
      <c r="D278" s="779" t="s">
        <v>372</v>
      </c>
      <c r="E278" s="884" t="s">
        <v>429</v>
      </c>
      <c r="F278" s="790" t="s">
        <v>1186</v>
      </c>
      <c r="G278" s="778"/>
      <c r="H278" s="894"/>
      <c r="I278" s="894"/>
      <c r="J278" s="894"/>
      <c r="K278" s="894"/>
      <c r="L278" s="894">
        <v>0.1</v>
      </c>
    </row>
    <row r="279" spans="1:12" s="795" customFormat="1" ht="56.25" outlineLevel="1">
      <c r="A279" s="880">
        <v>273</v>
      </c>
      <c r="B279" s="761" t="s">
        <v>1137</v>
      </c>
      <c r="C279" s="853">
        <v>833</v>
      </c>
      <c r="D279" s="884" t="s">
        <v>372</v>
      </c>
      <c r="E279" s="884" t="s">
        <v>429</v>
      </c>
      <c r="F279" s="789" t="s">
        <v>1150</v>
      </c>
      <c r="G279" s="856"/>
      <c r="H279" s="893"/>
      <c r="I279" s="893"/>
      <c r="J279" s="893"/>
      <c r="K279" s="893"/>
      <c r="L279" s="894">
        <v>0.1</v>
      </c>
    </row>
    <row r="280" spans="1:12" s="795" customFormat="1" outlineLevel="1">
      <c r="A280" s="880">
        <v>274</v>
      </c>
      <c r="B280" s="761" t="s">
        <v>1067</v>
      </c>
      <c r="C280" s="853">
        <v>833</v>
      </c>
      <c r="D280" s="884" t="s">
        <v>372</v>
      </c>
      <c r="E280" s="884" t="s">
        <v>429</v>
      </c>
      <c r="F280" s="789" t="s">
        <v>1150</v>
      </c>
      <c r="G280" s="856" t="s">
        <v>1138</v>
      </c>
      <c r="H280" s="893"/>
      <c r="I280" s="893"/>
      <c r="J280" s="893"/>
      <c r="K280" s="893"/>
      <c r="L280" s="894">
        <v>0.1</v>
      </c>
    </row>
    <row r="281" spans="1:12" s="795" customFormat="1" ht="56.25" outlineLevel="1">
      <c r="A281" s="880">
        <v>275</v>
      </c>
      <c r="B281" s="761" t="s">
        <v>1137</v>
      </c>
      <c r="C281" s="853">
        <v>833</v>
      </c>
      <c r="D281" s="884" t="s">
        <v>372</v>
      </c>
      <c r="E281" s="884" t="s">
        <v>429</v>
      </c>
      <c r="F281" s="789" t="s">
        <v>1150</v>
      </c>
      <c r="G281" s="896" t="s">
        <v>1019</v>
      </c>
      <c r="H281" s="893"/>
      <c r="I281" s="893"/>
      <c r="J281" s="893"/>
      <c r="K281" s="893"/>
      <c r="L281" s="894">
        <v>0.1</v>
      </c>
    </row>
    <row r="282" spans="1:12" s="795" customFormat="1" ht="37.5" outlineLevel="1">
      <c r="A282" s="880">
        <v>276</v>
      </c>
      <c r="B282" s="901" t="s">
        <v>910</v>
      </c>
      <c r="C282" s="895"/>
      <c r="D282" s="895"/>
      <c r="E282" s="895"/>
      <c r="F282" s="789"/>
      <c r="G282" s="895"/>
      <c r="H282" s="893"/>
      <c r="I282" s="893"/>
      <c r="J282" s="893"/>
      <c r="K282" s="893"/>
      <c r="L282" s="894">
        <v>0.1</v>
      </c>
    </row>
    <row r="283" spans="1:12" s="854" customFormat="1" ht="56.25" outlineLevel="1">
      <c r="A283" s="880">
        <v>277</v>
      </c>
      <c r="B283" s="807" t="s">
        <v>878</v>
      </c>
      <c r="C283" s="859">
        <v>833</v>
      </c>
      <c r="D283" s="859" t="s">
        <v>372</v>
      </c>
      <c r="E283" s="856" t="s">
        <v>429</v>
      </c>
      <c r="F283" s="862" t="s">
        <v>1150</v>
      </c>
      <c r="G283" s="858">
        <v>414</v>
      </c>
      <c r="H283" s="859" t="s">
        <v>676</v>
      </c>
      <c r="I283" s="859" t="s">
        <v>1259</v>
      </c>
      <c r="J283" s="859" t="s">
        <v>1014</v>
      </c>
      <c r="K283" s="859" t="s">
        <v>1015</v>
      </c>
      <c r="L283" s="860">
        <v>0.1</v>
      </c>
    </row>
    <row r="284" spans="1:12" s="770" customFormat="1" ht="37.5">
      <c r="A284" s="880">
        <v>278</v>
      </c>
      <c r="B284" s="761" t="s">
        <v>981</v>
      </c>
      <c r="C284" s="853"/>
      <c r="D284" s="888" t="s">
        <v>372</v>
      </c>
      <c r="E284" s="888" t="s">
        <v>372</v>
      </c>
      <c r="F284" s="790"/>
      <c r="G284" s="785"/>
      <c r="H284" s="893"/>
      <c r="I284" s="893"/>
      <c r="J284" s="893"/>
      <c r="K284" s="893"/>
      <c r="L284" s="894">
        <v>24.032</v>
      </c>
    </row>
    <row r="285" spans="1:12" s="795" customFormat="1" outlineLevel="1">
      <c r="A285" s="880">
        <v>279</v>
      </c>
      <c r="B285" s="901" t="s">
        <v>1017</v>
      </c>
      <c r="C285" s="853"/>
      <c r="D285" s="896" t="s">
        <v>372</v>
      </c>
      <c r="E285" s="896" t="s">
        <v>372</v>
      </c>
      <c r="F285" s="836"/>
      <c r="G285" s="793"/>
      <c r="H285" s="893"/>
      <c r="I285" s="893"/>
      <c r="J285" s="893"/>
      <c r="K285" s="893"/>
      <c r="L285" s="894">
        <v>24.032</v>
      </c>
    </row>
    <row r="286" spans="1:12" s="795" customFormat="1" ht="56.25" outlineLevel="1">
      <c r="A286" s="880">
        <v>280</v>
      </c>
      <c r="B286" s="761" t="s">
        <v>1092</v>
      </c>
      <c r="C286" s="884">
        <v>833</v>
      </c>
      <c r="D286" s="896" t="s">
        <v>372</v>
      </c>
      <c r="E286" s="896" t="s">
        <v>372</v>
      </c>
      <c r="F286" s="790" t="s">
        <v>1187</v>
      </c>
      <c r="G286" s="778"/>
      <c r="H286" s="893"/>
      <c r="I286" s="893"/>
      <c r="J286" s="893"/>
      <c r="K286" s="893"/>
      <c r="L286" s="894">
        <v>24.032</v>
      </c>
    </row>
    <row r="287" spans="1:12" s="795" customFormat="1" ht="56.25" outlineLevel="1">
      <c r="A287" s="880">
        <v>281</v>
      </c>
      <c r="B287" s="761" t="s">
        <v>1093</v>
      </c>
      <c r="C287" s="884">
        <v>833</v>
      </c>
      <c r="D287" s="884" t="s">
        <v>372</v>
      </c>
      <c r="E287" s="884" t="s">
        <v>372</v>
      </c>
      <c r="F287" s="789" t="s">
        <v>1188</v>
      </c>
      <c r="G287" s="778"/>
      <c r="H287" s="893"/>
      <c r="I287" s="893"/>
      <c r="J287" s="893"/>
      <c r="K287" s="893"/>
      <c r="L287" s="894">
        <v>24.032</v>
      </c>
    </row>
    <row r="288" spans="1:12" s="795" customFormat="1" ht="37.5" outlineLevel="1">
      <c r="A288" s="880">
        <v>282</v>
      </c>
      <c r="B288" s="761" t="s">
        <v>1135</v>
      </c>
      <c r="C288" s="785">
        <v>833</v>
      </c>
      <c r="D288" s="896" t="s">
        <v>372</v>
      </c>
      <c r="E288" s="896" t="s">
        <v>372</v>
      </c>
      <c r="F288" s="790" t="s">
        <v>1189</v>
      </c>
      <c r="G288" s="778"/>
      <c r="H288" s="894"/>
      <c r="I288" s="894"/>
      <c r="J288" s="894"/>
      <c r="K288" s="894"/>
      <c r="L288" s="894">
        <v>24.032</v>
      </c>
    </row>
    <row r="289" spans="1:12" s="795" customFormat="1" ht="56.25" outlineLevel="1">
      <c r="A289" s="880">
        <v>283</v>
      </c>
      <c r="B289" s="761" t="s">
        <v>1137</v>
      </c>
      <c r="C289" s="884">
        <v>833</v>
      </c>
      <c r="D289" s="884" t="s">
        <v>372</v>
      </c>
      <c r="E289" s="884" t="s">
        <v>372</v>
      </c>
      <c r="F289" s="789" t="s">
        <v>1151</v>
      </c>
      <c r="G289" s="856"/>
      <c r="H289" s="893"/>
      <c r="I289" s="893"/>
      <c r="J289" s="893"/>
      <c r="K289" s="893"/>
      <c r="L289" s="894">
        <v>24.032</v>
      </c>
    </row>
    <row r="290" spans="1:12" s="795" customFormat="1" outlineLevel="1">
      <c r="A290" s="880">
        <v>284</v>
      </c>
      <c r="B290" s="761" t="s">
        <v>1069</v>
      </c>
      <c r="C290" s="884">
        <v>833</v>
      </c>
      <c r="D290" s="884" t="s">
        <v>372</v>
      </c>
      <c r="E290" s="884" t="s">
        <v>372</v>
      </c>
      <c r="F290" s="789" t="s">
        <v>1151</v>
      </c>
      <c r="G290" s="856" t="s">
        <v>1138</v>
      </c>
      <c r="H290" s="893"/>
      <c r="I290" s="893"/>
      <c r="J290" s="893"/>
      <c r="K290" s="893"/>
      <c r="L290" s="894">
        <v>24.032</v>
      </c>
    </row>
    <row r="291" spans="1:12" s="772" customFormat="1" ht="56.25" outlineLevel="1">
      <c r="A291" s="880">
        <v>285</v>
      </c>
      <c r="B291" s="761" t="s">
        <v>1137</v>
      </c>
      <c r="C291" s="884">
        <v>833</v>
      </c>
      <c r="D291" s="884" t="s">
        <v>372</v>
      </c>
      <c r="E291" s="884" t="s">
        <v>372</v>
      </c>
      <c r="F291" s="789" t="s">
        <v>1151</v>
      </c>
      <c r="G291" s="856" t="s">
        <v>1019</v>
      </c>
      <c r="H291" s="893"/>
      <c r="I291" s="893"/>
      <c r="J291" s="893"/>
      <c r="K291" s="893"/>
      <c r="L291" s="894">
        <v>24.032</v>
      </c>
    </row>
    <row r="292" spans="1:12" s="795" customFormat="1" ht="37.5" outlineLevel="1">
      <c r="A292" s="880">
        <v>286</v>
      </c>
      <c r="B292" s="901" t="s">
        <v>910</v>
      </c>
      <c r="C292" s="895"/>
      <c r="D292" s="895"/>
      <c r="E292" s="895"/>
      <c r="F292" s="789"/>
      <c r="G292" s="895"/>
      <c r="H292" s="893"/>
      <c r="I292" s="893"/>
      <c r="J292" s="893"/>
      <c r="K292" s="893"/>
      <c r="L292" s="894">
        <v>24.032</v>
      </c>
    </row>
    <row r="293" spans="1:12" s="854" customFormat="1" ht="56.25" outlineLevel="1">
      <c r="A293" s="880">
        <v>287</v>
      </c>
      <c r="B293" s="807" t="s">
        <v>922</v>
      </c>
      <c r="C293" s="859">
        <v>833</v>
      </c>
      <c r="D293" s="859" t="s">
        <v>372</v>
      </c>
      <c r="E293" s="856" t="s">
        <v>372</v>
      </c>
      <c r="F293" s="862" t="s">
        <v>1151</v>
      </c>
      <c r="G293" s="858">
        <v>414</v>
      </c>
      <c r="H293" s="859" t="s">
        <v>676</v>
      </c>
      <c r="I293" s="859" t="s">
        <v>1259</v>
      </c>
      <c r="J293" s="856" t="s">
        <v>1302</v>
      </c>
      <c r="K293" s="859">
        <v>1</v>
      </c>
      <c r="L293" s="860">
        <v>1.0609999999999999</v>
      </c>
    </row>
    <row r="294" spans="1:12" s="854" customFormat="1" ht="56.25" outlineLevel="1">
      <c r="A294" s="880">
        <v>288</v>
      </c>
      <c r="B294" s="807" t="s">
        <v>975</v>
      </c>
      <c r="C294" s="859">
        <v>833</v>
      </c>
      <c r="D294" s="859" t="s">
        <v>372</v>
      </c>
      <c r="E294" s="856" t="s">
        <v>372</v>
      </c>
      <c r="F294" s="862" t="s">
        <v>1151</v>
      </c>
      <c r="G294" s="858">
        <v>414</v>
      </c>
      <c r="H294" s="859">
        <v>2010</v>
      </c>
      <c r="I294" s="859" t="s">
        <v>978</v>
      </c>
      <c r="J294" s="856" t="s">
        <v>1302</v>
      </c>
      <c r="K294" s="859">
        <v>1</v>
      </c>
      <c r="L294" s="860">
        <v>15.372</v>
      </c>
    </row>
    <row r="295" spans="1:12" ht="56.25" outlineLevel="1">
      <c r="A295" s="880">
        <v>289</v>
      </c>
      <c r="B295" s="807" t="s">
        <v>926</v>
      </c>
      <c r="C295" s="859">
        <v>833</v>
      </c>
      <c r="D295" s="858" t="s">
        <v>372</v>
      </c>
      <c r="E295" s="858" t="s">
        <v>372</v>
      </c>
      <c r="F295" s="908" t="s">
        <v>1151</v>
      </c>
      <c r="G295" s="858">
        <v>414</v>
      </c>
      <c r="H295" s="858">
        <v>2010</v>
      </c>
      <c r="I295" s="858" t="s">
        <v>978</v>
      </c>
      <c r="J295" s="858" t="s">
        <v>486</v>
      </c>
      <c r="K295" s="858" t="s">
        <v>882</v>
      </c>
      <c r="L295" s="860">
        <v>7.22</v>
      </c>
    </row>
    <row r="296" spans="1:12" ht="56.25" outlineLevel="1">
      <c r="A296" s="880">
        <v>290</v>
      </c>
      <c r="B296" s="807" t="s">
        <v>957</v>
      </c>
      <c r="C296" s="859">
        <v>833</v>
      </c>
      <c r="D296" s="859" t="s">
        <v>372</v>
      </c>
      <c r="E296" s="856" t="s">
        <v>372</v>
      </c>
      <c r="F296" s="862" t="s">
        <v>1151</v>
      </c>
      <c r="G296" s="856">
        <v>414</v>
      </c>
      <c r="H296" s="859">
        <v>2010</v>
      </c>
      <c r="I296" s="859" t="s">
        <v>978</v>
      </c>
      <c r="J296" s="856" t="s">
        <v>1302</v>
      </c>
      <c r="K296" s="859">
        <v>1</v>
      </c>
      <c r="L296" s="860">
        <v>0.379</v>
      </c>
    </row>
    <row r="297" spans="1:12" s="771" customFormat="1">
      <c r="A297" s="880">
        <v>291</v>
      </c>
      <c r="B297" s="761" t="s">
        <v>718</v>
      </c>
      <c r="C297" s="853"/>
      <c r="D297" s="896" t="s">
        <v>328</v>
      </c>
      <c r="E297" s="895"/>
      <c r="F297" s="835"/>
      <c r="G297" s="853"/>
      <c r="H297" s="893"/>
      <c r="I297" s="893"/>
      <c r="J297" s="893"/>
      <c r="K297" s="893"/>
      <c r="L297" s="894">
        <v>1140.825</v>
      </c>
    </row>
    <row r="298" spans="1:12" s="770" customFormat="1">
      <c r="A298" s="880">
        <v>292</v>
      </c>
      <c r="B298" s="761" t="s">
        <v>868</v>
      </c>
      <c r="C298" s="853"/>
      <c r="D298" s="896" t="s">
        <v>328</v>
      </c>
      <c r="E298" s="896" t="s">
        <v>371</v>
      </c>
      <c r="F298" s="789"/>
      <c r="G298" s="895"/>
      <c r="H298" s="893"/>
      <c r="I298" s="893"/>
      <c r="J298" s="893"/>
      <c r="K298" s="893"/>
      <c r="L298" s="894">
        <v>685.92200000000003</v>
      </c>
    </row>
    <row r="299" spans="1:12" s="795" customFormat="1" outlineLevel="1">
      <c r="A299" s="880">
        <v>293</v>
      </c>
      <c r="B299" s="901" t="s">
        <v>1017</v>
      </c>
      <c r="C299" s="853"/>
      <c r="D299" s="896" t="s">
        <v>328</v>
      </c>
      <c r="E299" s="896" t="s">
        <v>371</v>
      </c>
      <c r="F299" s="836"/>
      <c r="G299" s="793"/>
      <c r="H299" s="893"/>
      <c r="I299" s="893"/>
      <c r="J299" s="893"/>
      <c r="K299" s="893"/>
      <c r="L299" s="894">
        <v>685.92200000000003</v>
      </c>
    </row>
    <row r="300" spans="1:12" s="795" customFormat="1" ht="56.25" outlineLevel="1">
      <c r="A300" s="880">
        <v>294</v>
      </c>
      <c r="B300" s="761" t="s">
        <v>1142</v>
      </c>
      <c r="C300" s="884">
        <v>833</v>
      </c>
      <c r="D300" s="896" t="s">
        <v>328</v>
      </c>
      <c r="E300" s="896" t="s">
        <v>371</v>
      </c>
      <c r="F300" s="790" t="s">
        <v>1190</v>
      </c>
      <c r="G300" s="778"/>
      <c r="H300" s="893"/>
      <c r="I300" s="893"/>
      <c r="J300" s="893"/>
      <c r="K300" s="893"/>
      <c r="L300" s="894">
        <v>685.92200000000003</v>
      </c>
    </row>
    <row r="301" spans="1:12" s="795" customFormat="1" outlineLevel="1">
      <c r="A301" s="880">
        <v>295</v>
      </c>
      <c r="B301" s="761" t="s">
        <v>1022</v>
      </c>
      <c r="C301" s="884">
        <v>833</v>
      </c>
      <c r="D301" s="884" t="s">
        <v>328</v>
      </c>
      <c r="E301" s="884" t="s">
        <v>371</v>
      </c>
      <c r="F301" s="789" t="s">
        <v>1197</v>
      </c>
      <c r="G301" s="778"/>
      <c r="H301" s="893"/>
      <c r="I301" s="893"/>
      <c r="J301" s="893"/>
      <c r="K301" s="893"/>
      <c r="L301" s="894">
        <v>685.92200000000003</v>
      </c>
    </row>
    <row r="302" spans="1:12" s="795" customFormat="1" ht="37.5" outlineLevel="1">
      <c r="A302" s="880">
        <v>296</v>
      </c>
      <c r="B302" s="761" t="s">
        <v>1135</v>
      </c>
      <c r="C302" s="785">
        <v>833</v>
      </c>
      <c r="D302" s="896" t="s">
        <v>328</v>
      </c>
      <c r="E302" s="896" t="s">
        <v>371</v>
      </c>
      <c r="F302" s="790" t="s">
        <v>1198</v>
      </c>
      <c r="G302" s="778"/>
      <c r="H302" s="894"/>
      <c r="I302" s="894"/>
      <c r="J302" s="894"/>
      <c r="K302" s="894"/>
      <c r="L302" s="894">
        <v>685.92200000000003</v>
      </c>
    </row>
    <row r="303" spans="1:12" s="795" customFormat="1" ht="56.25" outlineLevel="1">
      <c r="A303" s="880">
        <v>297</v>
      </c>
      <c r="B303" s="761" t="s">
        <v>1137</v>
      </c>
      <c r="C303" s="884">
        <v>833</v>
      </c>
      <c r="D303" s="884" t="s">
        <v>328</v>
      </c>
      <c r="E303" s="884" t="s">
        <v>371</v>
      </c>
      <c r="F303" s="789" t="s">
        <v>1149</v>
      </c>
      <c r="G303" s="856"/>
      <c r="H303" s="893"/>
      <c r="I303" s="893"/>
      <c r="J303" s="893"/>
      <c r="K303" s="893"/>
      <c r="L303" s="894">
        <v>535.92200000000003</v>
      </c>
    </row>
    <row r="304" spans="1:12" s="795" customFormat="1" outlineLevel="1">
      <c r="A304" s="880">
        <v>298</v>
      </c>
      <c r="B304" s="761" t="s">
        <v>1067</v>
      </c>
      <c r="C304" s="884">
        <v>833</v>
      </c>
      <c r="D304" s="884" t="s">
        <v>328</v>
      </c>
      <c r="E304" s="884" t="s">
        <v>371</v>
      </c>
      <c r="F304" s="789" t="s">
        <v>1149</v>
      </c>
      <c r="G304" s="856" t="s">
        <v>1138</v>
      </c>
      <c r="H304" s="893"/>
      <c r="I304" s="893"/>
      <c r="J304" s="893"/>
      <c r="K304" s="893"/>
      <c r="L304" s="894">
        <v>535.92200000000003</v>
      </c>
    </row>
    <row r="305" spans="1:12" s="772" customFormat="1" ht="56.25" outlineLevel="1">
      <c r="A305" s="880">
        <v>299</v>
      </c>
      <c r="B305" s="761" t="s">
        <v>1137</v>
      </c>
      <c r="C305" s="884">
        <v>833</v>
      </c>
      <c r="D305" s="884" t="s">
        <v>328</v>
      </c>
      <c r="E305" s="884" t="s">
        <v>371</v>
      </c>
      <c r="F305" s="789" t="s">
        <v>1149</v>
      </c>
      <c r="G305" s="856" t="s">
        <v>1019</v>
      </c>
      <c r="H305" s="893"/>
      <c r="I305" s="893"/>
      <c r="J305" s="893"/>
      <c r="K305" s="893"/>
      <c r="L305" s="894">
        <v>535.92200000000003</v>
      </c>
    </row>
    <row r="306" spans="1:12" s="795" customFormat="1" ht="37.5" outlineLevel="1">
      <c r="A306" s="880">
        <v>300</v>
      </c>
      <c r="B306" s="901" t="s">
        <v>910</v>
      </c>
      <c r="C306" s="895"/>
      <c r="D306" s="895"/>
      <c r="E306" s="895"/>
      <c r="F306" s="789"/>
      <c r="G306" s="895"/>
      <c r="H306" s="893"/>
      <c r="I306" s="893"/>
      <c r="J306" s="893"/>
      <c r="K306" s="893"/>
      <c r="L306" s="894">
        <v>535.92200000000003</v>
      </c>
    </row>
    <row r="307" spans="1:12" s="854" customFormat="1" ht="56.25" outlineLevel="1">
      <c r="A307" s="880">
        <v>301</v>
      </c>
      <c r="B307" s="807" t="s">
        <v>969</v>
      </c>
      <c r="C307" s="859" t="s">
        <v>911</v>
      </c>
      <c r="D307" s="859" t="s">
        <v>328</v>
      </c>
      <c r="E307" s="856" t="s">
        <v>371</v>
      </c>
      <c r="F307" s="862" t="s">
        <v>1149</v>
      </c>
      <c r="G307" s="858">
        <v>414</v>
      </c>
      <c r="H307" s="859" t="s">
        <v>674</v>
      </c>
      <c r="I307" s="859" t="s">
        <v>984</v>
      </c>
      <c r="J307" s="859" t="s">
        <v>657</v>
      </c>
      <c r="K307" s="859">
        <v>40</v>
      </c>
      <c r="L307" s="860">
        <v>0.1</v>
      </c>
    </row>
    <row r="308" spans="1:12" s="854" customFormat="1" ht="56.25" outlineLevel="1">
      <c r="A308" s="880">
        <v>302</v>
      </c>
      <c r="B308" s="807" t="s">
        <v>958</v>
      </c>
      <c r="C308" s="859" t="s">
        <v>911</v>
      </c>
      <c r="D308" s="859" t="s">
        <v>328</v>
      </c>
      <c r="E308" s="856" t="s">
        <v>371</v>
      </c>
      <c r="F308" s="862" t="s">
        <v>1149</v>
      </c>
      <c r="G308" s="858">
        <v>414</v>
      </c>
      <c r="H308" s="859">
        <v>2007</v>
      </c>
      <c r="I308" s="859" t="s">
        <v>984</v>
      </c>
      <c r="J308" s="859" t="s">
        <v>907</v>
      </c>
      <c r="K308" s="859">
        <v>300</v>
      </c>
      <c r="L308" s="860">
        <v>233.75299999999999</v>
      </c>
    </row>
    <row r="309" spans="1:12" s="854" customFormat="1" ht="56.25" outlineLevel="1">
      <c r="A309" s="880">
        <v>303</v>
      </c>
      <c r="B309" s="807" t="s">
        <v>968</v>
      </c>
      <c r="C309" s="859" t="s">
        <v>911</v>
      </c>
      <c r="D309" s="859" t="s">
        <v>328</v>
      </c>
      <c r="E309" s="856" t="s">
        <v>371</v>
      </c>
      <c r="F309" s="862" t="s">
        <v>1149</v>
      </c>
      <c r="G309" s="856">
        <v>414</v>
      </c>
      <c r="H309" s="859">
        <v>2010</v>
      </c>
      <c r="I309" s="859" t="s">
        <v>979</v>
      </c>
      <c r="J309" s="859" t="s">
        <v>657</v>
      </c>
      <c r="K309" s="859">
        <v>120</v>
      </c>
      <c r="L309" s="860">
        <v>50</v>
      </c>
    </row>
    <row r="310" spans="1:12" ht="56.25" outlineLevel="1">
      <c r="A310" s="880">
        <v>304</v>
      </c>
      <c r="B310" s="807" t="s">
        <v>953</v>
      </c>
      <c r="C310" s="859" t="s">
        <v>911</v>
      </c>
      <c r="D310" s="859" t="s">
        <v>328</v>
      </c>
      <c r="E310" s="856" t="s">
        <v>371</v>
      </c>
      <c r="F310" s="862" t="s">
        <v>1149</v>
      </c>
      <c r="G310" s="856">
        <v>414</v>
      </c>
      <c r="H310" s="859" t="s">
        <v>674</v>
      </c>
      <c r="I310" s="859" t="s">
        <v>977</v>
      </c>
      <c r="J310" s="859" t="s">
        <v>657</v>
      </c>
      <c r="K310" s="859">
        <v>40</v>
      </c>
      <c r="L310" s="860">
        <v>20</v>
      </c>
    </row>
    <row r="311" spans="1:12" ht="37.5" outlineLevel="1">
      <c r="A311" s="880">
        <v>305</v>
      </c>
      <c r="B311" s="807" t="s">
        <v>1074</v>
      </c>
      <c r="C311" s="859" t="s">
        <v>911</v>
      </c>
      <c r="D311" s="859" t="s">
        <v>328</v>
      </c>
      <c r="E311" s="856" t="s">
        <v>371</v>
      </c>
      <c r="F311" s="862" t="s">
        <v>1149</v>
      </c>
      <c r="G311" s="858">
        <v>414</v>
      </c>
      <c r="H311" s="859" t="s">
        <v>360</v>
      </c>
      <c r="I311" s="859" t="s">
        <v>1259</v>
      </c>
      <c r="J311" s="859" t="s">
        <v>657</v>
      </c>
      <c r="K311" s="859">
        <v>330</v>
      </c>
      <c r="L311" s="860">
        <v>76.3</v>
      </c>
    </row>
    <row r="312" spans="1:12" outlineLevel="1">
      <c r="A312" s="880">
        <v>306</v>
      </c>
      <c r="B312" s="807" t="s">
        <v>1075</v>
      </c>
      <c r="C312" s="859" t="s">
        <v>911</v>
      </c>
      <c r="D312" s="859" t="s">
        <v>328</v>
      </c>
      <c r="E312" s="856" t="s">
        <v>371</v>
      </c>
      <c r="F312" s="862" t="s">
        <v>1149</v>
      </c>
      <c r="G312" s="856">
        <v>414</v>
      </c>
      <c r="H312" s="859" t="s">
        <v>430</v>
      </c>
      <c r="I312" s="859" t="s">
        <v>1260</v>
      </c>
      <c r="J312" s="859" t="s">
        <v>657</v>
      </c>
      <c r="K312" s="859">
        <v>300</v>
      </c>
      <c r="L312" s="860">
        <v>110.76900000000001</v>
      </c>
    </row>
    <row r="313" spans="1:12" ht="56.25" outlineLevel="1">
      <c r="A313" s="880">
        <v>307</v>
      </c>
      <c r="B313" s="807" t="s">
        <v>927</v>
      </c>
      <c r="C313" s="859">
        <v>833</v>
      </c>
      <c r="D313" s="859" t="s">
        <v>328</v>
      </c>
      <c r="E313" s="856" t="s">
        <v>371</v>
      </c>
      <c r="F313" s="862" t="s">
        <v>1149</v>
      </c>
      <c r="G313" s="856">
        <v>414</v>
      </c>
      <c r="H313" s="859">
        <v>2010</v>
      </c>
      <c r="I313" s="859" t="s">
        <v>1260</v>
      </c>
      <c r="J313" s="859" t="s">
        <v>657</v>
      </c>
      <c r="K313" s="859">
        <v>240</v>
      </c>
      <c r="L313" s="860">
        <v>45</v>
      </c>
    </row>
    <row r="314" spans="1:12" s="795" customFormat="1" ht="37.5" outlineLevel="1">
      <c r="A314" s="880">
        <v>308</v>
      </c>
      <c r="B314" s="761" t="s">
        <v>1202</v>
      </c>
      <c r="C314" s="884">
        <v>833</v>
      </c>
      <c r="D314" s="884" t="s">
        <v>328</v>
      </c>
      <c r="E314" s="896" t="s">
        <v>371</v>
      </c>
      <c r="F314" s="789" t="s">
        <v>1158</v>
      </c>
      <c r="G314" s="895"/>
      <c r="H314" s="893"/>
      <c r="I314" s="893"/>
      <c r="J314" s="893"/>
      <c r="K314" s="893"/>
      <c r="L314" s="894">
        <v>150</v>
      </c>
    </row>
    <row r="315" spans="1:12" s="795" customFormat="1" outlineLevel="1">
      <c r="A315" s="880">
        <v>309</v>
      </c>
      <c r="B315" s="761" t="s">
        <v>1068</v>
      </c>
      <c r="C315" s="884">
        <v>833</v>
      </c>
      <c r="D315" s="884" t="s">
        <v>328</v>
      </c>
      <c r="E315" s="896" t="s">
        <v>371</v>
      </c>
      <c r="F315" s="789" t="s">
        <v>1158</v>
      </c>
      <c r="G315" s="895">
        <v>520</v>
      </c>
      <c r="H315" s="893"/>
      <c r="I315" s="893"/>
      <c r="J315" s="893"/>
      <c r="K315" s="893"/>
      <c r="L315" s="894">
        <v>150</v>
      </c>
    </row>
    <row r="316" spans="1:12" s="795" customFormat="1" ht="56.25" outlineLevel="1">
      <c r="A316" s="880">
        <v>310</v>
      </c>
      <c r="B316" s="761" t="s">
        <v>1295</v>
      </c>
      <c r="C316" s="884">
        <v>833</v>
      </c>
      <c r="D316" s="884" t="s">
        <v>328</v>
      </c>
      <c r="E316" s="896" t="s">
        <v>371</v>
      </c>
      <c r="F316" s="789" t="s">
        <v>1158</v>
      </c>
      <c r="G316" s="896" t="s">
        <v>967</v>
      </c>
      <c r="H316" s="893"/>
      <c r="I316" s="893"/>
      <c r="J316" s="893"/>
      <c r="K316" s="893"/>
      <c r="L316" s="894">
        <v>150</v>
      </c>
    </row>
    <row r="317" spans="1:12" s="798" customFormat="1" ht="37.5" outlineLevel="1">
      <c r="A317" s="880">
        <v>311</v>
      </c>
      <c r="B317" s="901" t="s">
        <v>213</v>
      </c>
      <c r="C317" s="859"/>
      <c r="D317" s="859"/>
      <c r="E317" s="856"/>
      <c r="F317" s="862"/>
      <c r="G317" s="858"/>
      <c r="H317" s="859"/>
      <c r="I317" s="859"/>
      <c r="J317" s="859"/>
      <c r="K317" s="859"/>
      <c r="L317" s="860">
        <v>150</v>
      </c>
    </row>
    <row r="318" spans="1:12" s="854" customFormat="1" ht="37.5" outlineLevel="1">
      <c r="A318" s="880">
        <v>312</v>
      </c>
      <c r="B318" s="807" t="s">
        <v>1129</v>
      </c>
      <c r="C318" s="859" t="s">
        <v>911</v>
      </c>
      <c r="D318" s="859" t="s">
        <v>328</v>
      </c>
      <c r="E318" s="856" t="s">
        <v>371</v>
      </c>
      <c r="F318" s="862" t="s">
        <v>1158</v>
      </c>
      <c r="G318" s="858">
        <v>522</v>
      </c>
      <c r="H318" s="859" t="s">
        <v>877</v>
      </c>
      <c r="I318" s="859" t="s">
        <v>1259</v>
      </c>
      <c r="J318" s="859" t="s">
        <v>657</v>
      </c>
      <c r="K318" s="859">
        <v>240</v>
      </c>
      <c r="L318" s="860">
        <v>150</v>
      </c>
    </row>
    <row r="319" spans="1:12" s="770" customFormat="1">
      <c r="A319" s="880">
        <v>313</v>
      </c>
      <c r="B319" s="761" t="s">
        <v>19</v>
      </c>
      <c r="C319" s="853"/>
      <c r="D319" s="896" t="s">
        <v>328</v>
      </c>
      <c r="E319" s="896" t="s">
        <v>79</v>
      </c>
      <c r="F319" s="789"/>
      <c r="G319" s="895"/>
      <c r="H319" s="893"/>
      <c r="I319" s="893"/>
      <c r="J319" s="893"/>
      <c r="K319" s="893"/>
      <c r="L319" s="894">
        <v>332.428</v>
      </c>
    </row>
    <row r="320" spans="1:12" s="795" customFormat="1" outlineLevel="1">
      <c r="A320" s="880">
        <v>314</v>
      </c>
      <c r="B320" s="901" t="s">
        <v>1017</v>
      </c>
      <c r="C320" s="853"/>
      <c r="D320" s="896" t="s">
        <v>328</v>
      </c>
      <c r="E320" s="896" t="s">
        <v>79</v>
      </c>
      <c r="F320" s="836"/>
      <c r="G320" s="793"/>
      <c r="H320" s="893"/>
      <c r="I320" s="893"/>
      <c r="J320" s="893"/>
      <c r="K320" s="893"/>
      <c r="L320" s="894">
        <v>332.428</v>
      </c>
    </row>
    <row r="321" spans="1:12" s="795" customFormat="1" ht="56.25" outlineLevel="1">
      <c r="A321" s="880">
        <v>315</v>
      </c>
      <c r="B321" s="761" t="s">
        <v>1142</v>
      </c>
      <c r="C321" s="884">
        <v>833</v>
      </c>
      <c r="D321" s="896" t="s">
        <v>328</v>
      </c>
      <c r="E321" s="896" t="s">
        <v>79</v>
      </c>
      <c r="F321" s="790" t="s">
        <v>79</v>
      </c>
      <c r="G321" s="778"/>
      <c r="H321" s="893"/>
      <c r="I321" s="893"/>
      <c r="J321" s="893"/>
      <c r="K321" s="893"/>
      <c r="L321" s="894">
        <v>332.428</v>
      </c>
    </row>
    <row r="322" spans="1:12" s="795" customFormat="1" ht="75" outlineLevel="1">
      <c r="A322" s="880">
        <v>316</v>
      </c>
      <c r="B322" s="761" t="s">
        <v>1222</v>
      </c>
      <c r="C322" s="884">
        <v>833</v>
      </c>
      <c r="D322" s="884" t="s">
        <v>328</v>
      </c>
      <c r="E322" s="884" t="s">
        <v>79</v>
      </c>
      <c r="F322" s="789" t="s">
        <v>1221</v>
      </c>
      <c r="G322" s="778"/>
      <c r="H322" s="893"/>
      <c r="I322" s="893"/>
      <c r="J322" s="893"/>
      <c r="K322" s="893"/>
      <c r="L322" s="894">
        <v>332.428</v>
      </c>
    </row>
    <row r="323" spans="1:12" s="795" customFormat="1" ht="37.5" outlineLevel="1">
      <c r="A323" s="880">
        <v>317</v>
      </c>
      <c r="B323" s="761" t="s">
        <v>1135</v>
      </c>
      <c r="C323" s="785">
        <v>833</v>
      </c>
      <c r="D323" s="896" t="s">
        <v>328</v>
      </c>
      <c r="E323" s="896" t="s">
        <v>79</v>
      </c>
      <c r="F323" s="790" t="s">
        <v>1229</v>
      </c>
      <c r="G323" s="778"/>
      <c r="H323" s="894"/>
      <c r="I323" s="894"/>
      <c r="J323" s="894"/>
      <c r="K323" s="894"/>
      <c r="L323" s="894">
        <v>332.428</v>
      </c>
    </row>
    <row r="324" spans="1:12" s="795" customFormat="1" ht="56.25" outlineLevel="1">
      <c r="A324" s="880">
        <v>318</v>
      </c>
      <c r="B324" s="761" t="s">
        <v>1137</v>
      </c>
      <c r="C324" s="884">
        <v>833</v>
      </c>
      <c r="D324" s="884" t="s">
        <v>328</v>
      </c>
      <c r="E324" s="884" t="s">
        <v>79</v>
      </c>
      <c r="F324" s="789" t="s">
        <v>1226</v>
      </c>
      <c r="G324" s="856"/>
      <c r="H324" s="893"/>
      <c r="I324" s="893"/>
      <c r="J324" s="893"/>
      <c r="K324" s="893"/>
      <c r="L324" s="894">
        <v>212.928</v>
      </c>
    </row>
    <row r="325" spans="1:12" s="795" customFormat="1" outlineLevel="1">
      <c r="A325" s="880">
        <v>319</v>
      </c>
      <c r="B325" s="761" t="s">
        <v>1067</v>
      </c>
      <c r="C325" s="884">
        <v>833</v>
      </c>
      <c r="D325" s="884" t="s">
        <v>328</v>
      </c>
      <c r="E325" s="884" t="s">
        <v>79</v>
      </c>
      <c r="F325" s="789" t="s">
        <v>1226</v>
      </c>
      <c r="G325" s="856" t="s">
        <v>1138</v>
      </c>
      <c r="H325" s="893"/>
      <c r="I325" s="893"/>
      <c r="J325" s="893"/>
      <c r="K325" s="893"/>
      <c r="L325" s="894">
        <v>212.928</v>
      </c>
    </row>
    <row r="326" spans="1:12" s="772" customFormat="1" ht="56.25" outlineLevel="1">
      <c r="A326" s="880">
        <v>320</v>
      </c>
      <c r="B326" s="761" t="s">
        <v>1137</v>
      </c>
      <c r="C326" s="884">
        <v>833</v>
      </c>
      <c r="D326" s="884" t="s">
        <v>328</v>
      </c>
      <c r="E326" s="884" t="s">
        <v>79</v>
      </c>
      <c r="F326" s="789" t="s">
        <v>1226</v>
      </c>
      <c r="G326" s="856" t="s">
        <v>1019</v>
      </c>
      <c r="H326" s="893"/>
      <c r="I326" s="893"/>
      <c r="J326" s="893"/>
      <c r="K326" s="893"/>
      <c r="L326" s="894">
        <v>212.928</v>
      </c>
    </row>
    <row r="327" spans="1:12" s="795" customFormat="1" ht="37.5" outlineLevel="1">
      <c r="A327" s="880">
        <v>321</v>
      </c>
      <c r="B327" s="901" t="s">
        <v>910</v>
      </c>
      <c r="C327" s="895"/>
      <c r="D327" s="895"/>
      <c r="E327" s="895"/>
      <c r="F327" s="789"/>
      <c r="G327" s="895"/>
      <c r="H327" s="893"/>
      <c r="I327" s="893"/>
      <c r="J327" s="893"/>
      <c r="K327" s="893"/>
      <c r="L327" s="894">
        <v>212.928</v>
      </c>
    </row>
    <row r="328" spans="1:12" ht="37.5" outlineLevel="1">
      <c r="A328" s="880">
        <v>322</v>
      </c>
      <c r="B328" s="807" t="s">
        <v>1089</v>
      </c>
      <c r="C328" s="859">
        <v>833</v>
      </c>
      <c r="D328" s="859" t="s">
        <v>328</v>
      </c>
      <c r="E328" s="856" t="s">
        <v>79</v>
      </c>
      <c r="F328" s="862" t="s">
        <v>1226</v>
      </c>
      <c r="G328" s="858">
        <v>414</v>
      </c>
      <c r="H328" s="859" t="s">
        <v>877</v>
      </c>
      <c r="I328" s="859" t="s">
        <v>1259</v>
      </c>
      <c r="J328" s="859" t="s">
        <v>657</v>
      </c>
      <c r="K328" s="859" t="s">
        <v>428</v>
      </c>
      <c r="L328" s="860">
        <v>6.5</v>
      </c>
    </row>
    <row r="329" spans="1:12" ht="56.25" outlineLevel="1">
      <c r="A329" s="880">
        <v>323</v>
      </c>
      <c r="B329" s="807" t="s">
        <v>928</v>
      </c>
      <c r="C329" s="859">
        <v>833</v>
      </c>
      <c r="D329" s="859" t="s">
        <v>328</v>
      </c>
      <c r="E329" s="856" t="s">
        <v>79</v>
      </c>
      <c r="F329" s="862" t="s">
        <v>1226</v>
      </c>
      <c r="G329" s="856">
        <v>414</v>
      </c>
      <c r="H329" s="859">
        <v>2006</v>
      </c>
      <c r="I329" s="859" t="s">
        <v>1259</v>
      </c>
      <c r="J329" s="859" t="s">
        <v>657</v>
      </c>
      <c r="K329" s="859" t="s">
        <v>582</v>
      </c>
      <c r="L329" s="860">
        <v>0.1</v>
      </c>
    </row>
    <row r="330" spans="1:12" ht="56.25" outlineLevel="1">
      <c r="A330" s="880">
        <v>324</v>
      </c>
      <c r="B330" s="807" t="s">
        <v>929</v>
      </c>
      <c r="C330" s="859" t="s">
        <v>911</v>
      </c>
      <c r="D330" s="859" t="s">
        <v>328</v>
      </c>
      <c r="E330" s="856" t="s">
        <v>79</v>
      </c>
      <c r="F330" s="862" t="s">
        <v>1226</v>
      </c>
      <c r="G330" s="858">
        <v>414</v>
      </c>
      <c r="H330" s="859" t="s">
        <v>676</v>
      </c>
      <c r="I330" s="859" t="s">
        <v>979</v>
      </c>
      <c r="J330" s="859" t="s">
        <v>657</v>
      </c>
      <c r="K330" s="859">
        <v>450</v>
      </c>
      <c r="L330" s="860">
        <v>130.80000000000001</v>
      </c>
    </row>
    <row r="331" spans="1:12" ht="56.25" outlineLevel="1">
      <c r="A331" s="880">
        <v>325</v>
      </c>
      <c r="B331" s="807" t="s">
        <v>930</v>
      </c>
      <c r="C331" s="859">
        <v>833</v>
      </c>
      <c r="D331" s="859" t="s">
        <v>328</v>
      </c>
      <c r="E331" s="856" t="s">
        <v>79</v>
      </c>
      <c r="F331" s="862" t="s">
        <v>1226</v>
      </c>
      <c r="G331" s="858">
        <v>414</v>
      </c>
      <c r="H331" s="859" t="s">
        <v>16</v>
      </c>
      <c r="I331" s="859" t="s">
        <v>1259</v>
      </c>
      <c r="J331" s="859" t="s">
        <v>657</v>
      </c>
      <c r="K331" s="859">
        <v>95</v>
      </c>
      <c r="L331" s="860">
        <v>75.528000000000006</v>
      </c>
    </row>
    <row r="332" spans="1:12" s="795" customFormat="1" ht="37.5" outlineLevel="1">
      <c r="A332" s="880">
        <v>326</v>
      </c>
      <c r="B332" s="761" t="s">
        <v>1202</v>
      </c>
      <c r="C332" s="884">
        <v>833</v>
      </c>
      <c r="D332" s="884" t="s">
        <v>328</v>
      </c>
      <c r="E332" s="884" t="s">
        <v>79</v>
      </c>
      <c r="F332" s="789" t="s">
        <v>1227</v>
      </c>
      <c r="G332" s="895"/>
      <c r="H332" s="893"/>
      <c r="I332" s="893"/>
      <c r="J332" s="893"/>
      <c r="K332" s="893"/>
      <c r="L332" s="894">
        <v>119.5</v>
      </c>
    </row>
    <row r="333" spans="1:12" s="795" customFormat="1" outlineLevel="1">
      <c r="A333" s="880">
        <v>327</v>
      </c>
      <c r="B333" s="761" t="s">
        <v>1068</v>
      </c>
      <c r="C333" s="884">
        <v>833</v>
      </c>
      <c r="D333" s="884" t="s">
        <v>328</v>
      </c>
      <c r="E333" s="884" t="s">
        <v>79</v>
      </c>
      <c r="F333" s="789" t="s">
        <v>1227</v>
      </c>
      <c r="G333" s="895">
        <v>520</v>
      </c>
      <c r="H333" s="893"/>
      <c r="I333" s="893"/>
      <c r="J333" s="893"/>
      <c r="K333" s="893"/>
      <c r="L333" s="894">
        <v>119.5</v>
      </c>
    </row>
    <row r="334" spans="1:12" s="795" customFormat="1" ht="56.25" outlineLevel="1">
      <c r="A334" s="880">
        <v>328</v>
      </c>
      <c r="B334" s="761" t="s">
        <v>1295</v>
      </c>
      <c r="C334" s="884">
        <v>833</v>
      </c>
      <c r="D334" s="884" t="s">
        <v>328</v>
      </c>
      <c r="E334" s="884" t="s">
        <v>79</v>
      </c>
      <c r="F334" s="789" t="s">
        <v>1227</v>
      </c>
      <c r="G334" s="896" t="s">
        <v>967</v>
      </c>
      <c r="H334" s="893"/>
      <c r="I334" s="893"/>
      <c r="J334" s="893"/>
      <c r="K334" s="893"/>
      <c r="L334" s="894">
        <v>119.5</v>
      </c>
    </row>
    <row r="335" spans="1:12" s="797" customFormat="1" outlineLevel="1">
      <c r="A335" s="880">
        <v>329</v>
      </c>
      <c r="B335" s="901" t="s">
        <v>233</v>
      </c>
      <c r="C335" s="888"/>
      <c r="D335" s="888"/>
      <c r="E335" s="888"/>
      <c r="F335" s="790"/>
      <c r="G335" s="888"/>
      <c r="H335" s="893"/>
      <c r="I335" s="893"/>
      <c r="J335" s="893"/>
      <c r="K335" s="893"/>
      <c r="L335" s="894">
        <v>50.5</v>
      </c>
    </row>
    <row r="336" spans="1:12" ht="56.25" outlineLevel="1">
      <c r="A336" s="880">
        <v>330</v>
      </c>
      <c r="B336" s="807" t="s">
        <v>1041</v>
      </c>
      <c r="C336" s="859">
        <v>833</v>
      </c>
      <c r="D336" s="859" t="s">
        <v>328</v>
      </c>
      <c r="E336" s="856" t="s">
        <v>79</v>
      </c>
      <c r="F336" s="862" t="s">
        <v>1227</v>
      </c>
      <c r="G336" s="858">
        <v>522</v>
      </c>
      <c r="H336" s="859">
        <v>2011</v>
      </c>
      <c r="I336" s="859" t="s">
        <v>1259</v>
      </c>
      <c r="J336" s="859" t="s">
        <v>657</v>
      </c>
      <c r="K336" s="859" t="s">
        <v>900</v>
      </c>
      <c r="L336" s="860">
        <v>50.5</v>
      </c>
    </row>
    <row r="337" spans="1:12" s="797" customFormat="1" outlineLevel="1">
      <c r="A337" s="880">
        <v>331</v>
      </c>
      <c r="B337" s="901" t="s">
        <v>61</v>
      </c>
      <c r="C337" s="889"/>
      <c r="D337" s="889"/>
      <c r="E337" s="889"/>
      <c r="F337" s="890"/>
      <c r="G337" s="889"/>
      <c r="H337" s="893"/>
      <c r="I337" s="893"/>
      <c r="J337" s="893"/>
      <c r="K337" s="893"/>
      <c r="L337" s="894">
        <v>40</v>
      </c>
    </row>
    <row r="338" spans="1:12" s="797" customFormat="1" ht="37.5" outlineLevel="1">
      <c r="A338" s="880">
        <v>332</v>
      </c>
      <c r="B338" s="807" t="s">
        <v>1128</v>
      </c>
      <c r="C338" s="859">
        <v>833</v>
      </c>
      <c r="D338" s="859" t="s">
        <v>328</v>
      </c>
      <c r="E338" s="856" t="s">
        <v>79</v>
      </c>
      <c r="F338" s="862" t="s">
        <v>1227</v>
      </c>
      <c r="G338" s="858">
        <v>522</v>
      </c>
      <c r="H338" s="859" t="s">
        <v>864</v>
      </c>
      <c r="I338" s="859" t="s">
        <v>984</v>
      </c>
      <c r="J338" s="859" t="s">
        <v>657</v>
      </c>
      <c r="K338" s="859">
        <v>530</v>
      </c>
      <c r="L338" s="860">
        <v>40</v>
      </c>
    </row>
    <row r="339" spans="1:12" s="797" customFormat="1" ht="37.5" outlineLevel="1">
      <c r="A339" s="880">
        <v>333</v>
      </c>
      <c r="B339" s="901" t="s">
        <v>530</v>
      </c>
      <c r="C339" s="787"/>
      <c r="D339" s="787"/>
      <c r="E339" s="787"/>
      <c r="F339" s="836"/>
      <c r="G339" s="787"/>
      <c r="H339" s="893"/>
      <c r="I339" s="893"/>
      <c r="J339" s="893"/>
      <c r="K339" s="893"/>
      <c r="L339" s="894">
        <v>14</v>
      </c>
    </row>
    <row r="340" spans="1:12" ht="37.5" outlineLevel="1">
      <c r="A340" s="880">
        <v>334</v>
      </c>
      <c r="B340" s="807" t="s">
        <v>1133</v>
      </c>
      <c r="C340" s="859" t="s">
        <v>911</v>
      </c>
      <c r="D340" s="859" t="s">
        <v>328</v>
      </c>
      <c r="E340" s="856" t="s">
        <v>79</v>
      </c>
      <c r="F340" s="862" t="s">
        <v>1227</v>
      </c>
      <c r="G340" s="858">
        <v>522</v>
      </c>
      <c r="H340" s="859" t="s">
        <v>976</v>
      </c>
      <c r="I340" s="859" t="s">
        <v>1259</v>
      </c>
      <c r="J340" s="859" t="s">
        <v>657</v>
      </c>
      <c r="K340" s="859" t="s">
        <v>1136</v>
      </c>
      <c r="L340" s="860">
        <v>14</v>
      </c>
    </row>
    <row r="341" spans="1:12" s="797" customFormat="1" ht="37.5" outlineLevel="1">
      <c r="A341" s="880">
        <v>335</v>
      </c>
      <c r="B341" s="901" t="s">
        <v>213</v>
      </c>
      <c r="C341" s="787"/>
      <c r="D341" s="787"/>
      <c r="E341" s="787"/>
      <c r="F341" s="836"/>
      <c r="G341" s="787"/>
      <c r="H341" s="893"/>
      <c r="I341" s="893"/>
      <c r="J341" s="893"/>
      <c r="K341" s="893"/>
      <c r="L341" s="894">
        <v>15</v>
      </c>
    </row>
    <row r="342" spans="1:12" s="797" customFormat="1" ht="37.5" outlineLevel="1">
      <c r="A342" s="880">
        <v>336</v>
      </c>
      <c r="B342" s="807" t="s">
        <v>1096</v>
      </c>
      <c r="C342" s="859">
        <v>833</v>
      </c>
      <c r="D342" s="859" t="s">
        <v>328</v>
      </c>
      <c r="E342" s="856" t="s">
        <v>79</v>
      </c>
      <c r="F342" s="862" t="s">
        <v>1227</v>
      </c>
      <c r="G342" s="858">
        <v>522</v>
      </c>
      <c r="H342" s="859" t="s">
        <v>870</v>
      </c>
      <c r="I342" s="859" t="s">
        <v>1259</v>
      </c>
      <c r="J342" s="859" t="s">
        <v>657</v>
      </c>
      <c r="K342" s="859">
        <v>800</v>
      </c>
      <c r="L342" s="860">
        <v>15</v>
      </c>
    </row>
    <row r="343" spans="1:12" s="770" customFormat="1">
      <c r="A343" s="880">
        <v>337</v>
      </c>
      <c r="B343" s="761" t="s">
        <v>1058</v>
      </c>
      <c r="C343" s="853"/>
      <c r="D343" s="896" t="s">
        <v>328</v>
      </c>
      <c r="E343" s="896" t="s">
        <v>78</v>
      </c>
      <c r="F343" s="789"/>
      <c r="G343" s="895"/>
      <c r="H343" s="893"/>
      <c r="I343" s="893"/>
      <c r="J343" s="893"/>
      <c r="K343" s="893"/>
      <c r="L343" s="894">
        <v>122.47499999999999</v>
      </c>
    </row>
    <row r="344" spans="1:12" s="795" customFormat="1" outlineLevel="1">
      <c r="A344" s="880">
        <v>338</v>
      </c>
      <c r="B344" s="901" t="s">
        <v>1017</v>
      </c>
      <c r="C344" s="853"/>
      <c r="D344" s="896" t="s">
        <v>328</v>
      </c>
      <c r="E344" s="896" t="s">
        <v>78</v>
      </c>
      <c r="F344" s="836"/>
      <c r="G344" s="793"/>
      <c r="H344" s="893"/>
      <c r="I344" s="893"/>
      <c r="J344" s="893"/>
      <c r="K344" s="893"/>
      <c r="L344" s="894">
        <v>122.47499999999999</v>
      </c>
    </row>
    <row r="345" spans="1:12" s="795" customFormat="1" ht="56.25" outlineLevel="1">
      <c r="A345" s="880">
        <v>339</v>
      </c>
      <c r="B345" s="761" t="s">
        <v>1142</v>
      </c>
      <c r="C345" s="884">
        <v>833</v>
      </c>
      <c r="D345" s="896" t="s">
        <v>328</v>
      </c>
      <c r="E345" s="896" t="s">
        <v>78</v>
      </c>
      <c r="F345" s="790" t="s">
        <v>79</v>
      </c>
      <c r="G345" s="778"/>
      <c r="H345" s="893"/>
      <c r="I345" s="893"/>
      <c r="J345" s="893"/>
      <c r="K345" s="893"/>
      <c r="L345" s="894">
        <v>122.47499999999999</v>
      </c>
    </row>
    <row r="346" spans="1:12" s="795" customFormat="1" outlineLevel="1">
      <c r="A346" s="880">
        <v>340</v>
      </c>
      <c r="B346" s="761" t="s">
        <v>1022</v>
      </c>
      <c r="C346" s="884">
        <v>833</v>
      </c>
      <c r="D346" s="884" t="s">
        <v>328</v>
      </c>
      <c r="E346" s="884" t="s">
        <v>78</v>
      </c>
      <c r="F346" s="789" t="s">
        <v>1197</v>
      </c>
      <c r="G346" s="778"/>
      <c r="H346" s="893"/>
      <c r="I346" s="893"/>
      <c r="J346" s="893"/>
      <c r="K346" s="893"/>
      <c r="L346" s="894">
        <v>122.47499999999999</v>
      </c>
    </row>
    <row r="347" spans="1:12" s="795" customFormat="1" ht="37.5" outlineLevel="1">
      <c r="A347" s="880">
        <v>341</v>
      </c>
      <c r="B347" s="761" t="s">
        <v>1135</v>
      </c>
      <c r="C347" s="785">
        <v>833</v>
      </c>
      <c r="D347" s="896" t="s">
        <v>328</v>
      </c>
      <c r="E347" s="896" t="s">
        <v>78</v>
      </c>
      <c r="F347" s="790" t="s">
        <v>1198</v>
      </c>
      <c r="G347" s="778"/>
      <c r="H347" s="894"/>
      <c r="I347" s="894"/>
      <c r="J347" s="894"/>
      <c r="K347" s="894"/>
      <c r="L347" s="894">
        <v>122.47499999999999</v>
      </c>
    </row>
    <row r="348" spans="1:12" s="795" customFormat="1" ht="56.25" outlineLevel="1">
      <c r="A348" s="880">
        <v>342</v>
      </c>
      <c r="B348" s="761" t="s">
        <v>1137</v>
      </c>
      <c r="C348" s="884">
        <v>833</v>
      </c>
      <c r="D348" s="884" t="s">
        <v>328</v>
      </c>
      <c r="E348" s="884" t="s">
        <v>78</v>
      </c>
      <c r="F348" s="789" t="s">
        <v>1149</v>
      </c>
      <c r="G348" s="778"/>
      <c r="H348" s="893"/>
      <c r="I348" s="893"/>
      <c r="J348" s="893"/>
      <c r="K348" s="893"/>
      <c r="L348" s="894">
        <v>122.47499999999999</v>
      </c>
    </row>
    <row r="349" spans="1:12" s="795" customFormat="1" outlineLevel="1">
      <c r="A349" s="880">
        <v>343</v>
      </c>
      <c r="B349" s="761" t="s">
        <v>1067</v>
      </c>
      <c r="C349" s="884">
        <v>833</v>
      </c>
      <c r="D349" s="884" t="s">
        <v>328</v>
      </c>
      <c r="E349" s="884" t="s">
        <v>78</v>
      </c>
      <c r="F349" s="789" t="s">
        <v>1149</v>
      </c>
      <c r="G349" s="856">
        <v>410</v>
      </c>
      <c r="H349" s="893"/>
      <c r="I349" s="893"/>
      <c r="J349" s="893"/>
      <c r="K349" s="893"/>
      <c r="L349" s="894">
        <v>122.47499999999999</v>
      </c>
    </row>
    <row r="350" spans="1:12" s="772" customFormat="1" ht="56.25" outlineLevel="1">
      <c r="A350" s="880">
        <v>344</v>
      </c>
      <c r="B350" s="761" t="s">
        <v>1137</v>
      </c>
      <c r="C350" s="884">
        <v>833</v>
      </c>
      <c r="D350" s="884" t="s">
        <v>328</v>
      </c>
      <c r="E350" s="884" t="s">
        <v>78</v>
      </c>
      <c r="F350" s="789" t="s">
        <v>1149</v>
      </c>
      <c r="G350" s="856" t="s">
        <v>1019</v>
      </c>
      <c r="H350" s="893"/>
      <c r="I350" s="893"/>
      <c r="J350" s="893"/>
      <c r="K350" s="893"/>
      <c r="L350" s="894">
        <v>122.47499999999999</v>
      </c>
    </row>
    <row r="351" spans="1:12" s="795" customFormat="1" ht="37.5" outlineLevel="1">
      <c r="A351" s="880">
        <v>345</v>
      </c>
      <c r="B351" s="901" t="s">
        <v>910</v>
      </c>
      <c r="C351" s="895"/>
      <c r="D351" s="895"/>
      <c r="E351" s="895"/>
      <c r="F351" s="789"/>
      <c r="G351" s="895"/>
      <c r="H351" s="893"/>
      <c r="I351" s="893"/>
      <c r="J351" s="893"/>
      <c r="K351" s="893"/>
      <c r="L351" s="894">
        <v>122.47499999999999</v>
      </c>
    </row>
    <row r="352" spans="1:12" s="795" customFormat="1" outlineLevel="1">
      <c r="A352" s="880">
        <v>346</v>
      </c>
      <c r="B352" s="807" t="s">
        <v>403</v>
      </c>
      <c r="C352" s="859">
        <v>833</v>
      </c>
      <c r="D352" s="859" t="s">
        <v>328</v>
      </c>
      <c r="E352" s="856" t="s">
        <v>78</v>
      </c>
      <c r="F352" s="862" t="s">
        <v>1149</v>
      </c>
      <c r="G352" s="858">
        <v>414</v>
      </c>
      <c r="H352" s="859">
        <v>2010</v>
      </c>
      <c r="I352" s="859">
        <v>2022</v>
      </c>
      <c r="J352" s="859" t="s">
        <v>442</v>
      </c>
      <c r="K352" s="859">
        <v>1320</v>
      </c>
      <c r="L352" s="860">
        <v>122.47499999999999</v>
      </c>
    </row>
    <row r="353" spans="1:12" s="771" customFormat="1">
      <c r="A353" s="880">
        <v>347</v>
      </c>
      <c r="B353" s="761" t="s">
        <v>871</v>
      </c>
      <c r="C353" s="853"/>
      <c r="D353" s="787" t="s">
        <v>304</v>
      </c>
      <c r="E353" s="853"/>
      <c r="F353" s="835"/>
      <c r="G353" s="853"/>
      <c r="H353" s="893"/>
      <c r="I353" s="893"/>
      <c r="J353" s="893"/>
      <c r="K353" s="893"/>
      <c r="L353" s="894">
        <v>170.52799999999999</v>
      </c>
    </row>
    <row r="354" spans="1:12" s="770" customFormat="1">
      <c r="A354" s="880">
        <v>348</v>
      </c>
      <c r="B354" s="761" t="s">
        <v>681</v>
      </c>
      <c r="C354" s="853"/>
      <c r="D354" s="896" t="s">
        <v>304</v>
      </c>
      <c r="E354" s="896" t="s">
        <v>371</v>
      </c>
      <c r="F354" s="835"/>
      <c r="G354" s="853"/>
      <c r="H354" s="893"/>
      <c r="I354" s="893"/>
      <c r="J354" s="893"/>
      <c r="K354" s="893"/>
      <c r="L354" s="894">
        <v>170.52799999999999</v>
      </c>
    </row>
    <row r="355" spans="1:12" s="795" customFormat="1" outlineLevel="1">
      <c r="A355" s="880">
        <v>349</v>
      </c>
      <c r="B355" s="901" t="s">
        <v>1017</v>
      </c>
      <c r="C355" s="853"/>
      <c r="D355" s="896" t="s">
        <v>304</v>
      </c>
      <c r="E355" s="896" t="s">
        <v>371</v>
      </c>
      <c r="F355" s="836"/>
      <c r="G355" s="793"/>
      <c r="H355" s="893"/>
      <c r="I355" s="893"/>
      <c r="J355" s="893"/>
      <c r="K355" s="893"/>
      <c r="L355" s="894">
        <v>170.52799999999999</v>
      </c>
    </row>
    <row r="356" spans="1:12" s="795" customFormat="1" ht="56.25" outlineLevel="1">
      <c r="A356" s="880">
        <v>350</v>
      </c>
      <c r="B356" s="761" t="s">
        <v>1143</v>
      </c>
      <c r="C356" s="853">
        <v>833</v>
      </c>
      <c r="D356" s="787" t="s">
        <v>304</v>
      </c>
      <c r="E356" s="793" t="s">
        <v>371</v>
      </c>
      <c r="F356" s="790" t="s">
        <v>208</v>
      </c>
      <c r="G356" s="793"/>
      <c r="H356" s="893"/>
      <c r="I356" s="893"/>
      <c r="J356" s="893"/>
      <c r="K356" s="893"/>
      <c r="L356" s="894">
        <v>170.52799999999999</v>
      </c>
    </row>
    <row r="357" spans="1:12" s="795" customFormat="1" ht="37.5" outlineLevel="1">
      <c r="A357" s="880">
        <v>351</v>
      </c>
      <c r="B357" s="761" t="s">
        <v>1018</v>
      </c>
      <c r="C357" s="853">
        <v>833</v>
      </c>
      <c r="D357" s="787" t="s">
        <v>304</v>
      </c>
      <c r="E357" s="793" t="s">
        <v>371</v>
      </c>
      <c r="F357" s="836" t="s">
        <v>1191</v>
      </c>
      <c r="G357" s="778"/>
      <c r="H357" s="893"/>
      <c r="I357" s="893"/>
      <c r="J357" s="893"/>
      <c r="K357" s="893"/>
      <c r="L357" s="894">
        <v>170.52799999999999</v>
      </c>
    </row>
    <row r="358" spans="1:12" s="795" customFormat="1" ht="37.5" outlineLevel="1">
      <c r="A358" s="880">
        <v>352</v>
      </c>
      <c r="B358" s="761" t="s">
        <v>1135</v>
      </c>
      <c r="C358" s="785">
        <v>833</v>
      </c>
      <c r="D358" s="896" t="s">
        <v>304</v>
      </c>
      <c r="E358" s="896" t="s">
        <v>371</v>
      </c>
      <c r="F358" s="790" t="s">
        <v>1192</v>
      </c>
      <c r="G358" s="778"/>
      <c r="H358" s="894"/>
      <c r="I358" s="894"/>
      <c r="J358" s="894"/>
      <c r="K358" s="894"/>
      <c r="L358" s="894">
        <v>170.52799999999999</v>
      </c>
    </row>
    <row r="359" spans="1:12" s="795" customFormat="1" ht="56.25" outlineLevel="1">
      <c r="A359" s="880">
        <v>353</v>
      </c>
      <c r="B359" s="761" t="s">
        <v>1137</v>
      </c>
      <c r="C359" s="853">
        <v>833</v>
      </c>
      <c r="D359" s="884" t="s">
        <v>304</v>
      </c>
      <c r="E359" s="884" t="s">
        <v>371</v>
      </c>
      <c r="F359" s="789" t="s">
        <v>1152</v>
      </c>
      <c r="G359" s="856"/>
      <c r="H359" s="893"/>
      <c r="I359" s="893"/>
      <c r="J359" s="893"/>
      <c r="K359" s="893"/>
      <c r="L359" s="894">
        <v>168.52799999999999</v>
      </c>
    </row>
    <row r="360" spans="1:12" s="795" customFormat="1" outlineLevel="1">
      <c r="A360" s="880">
        <v>354</v>
      </c>
      <c r="B360" s="761" t="s">
        <v>1067</v>
      </c>
      <c r="C360" s="853">
        <v>833</v>
      </c>
      <c r="D360" s="884" t="s">
        <v>304</v>
      </c>
      <c r="E360" s="884" t="s">
        <v>371</v>
      </c>
      <c r="F360" s="789" t="s">
        <v>1152</v>
      </c>
      <c r="G360" s="856" t="s">
        <v>1138</v>
      </c>
      <c r="H360" s="893"/>
      <c r="I360" s="893"/>
      <c r="J360" s="893"/>
      <c r="K360" s="893"/>
      <c r="L360" s="894">
        <v>168.52799999999999</v>
      </c>
    </row>
    <row r="361" spans="1:12" s="772" customFormat="1" ht="56.25" outlineLevel="1">
      <c r="A361" s="880">
        <v>355</v>
      </c>
      <c r="B361" s="761" t="s">
        <v>1137</v>
      </c>
      <c r="C361" s="853">
        <v>833</v>
      </c>
      <c r="D361" s="884" t="s">
        <v>304</v>
      </c>
      <c r="E361" s="884" t="s">
        <v>371</v>
      </c>
      <c r="F361" s="789" t="s">
        <v>1152</v>
      </c>
      <c r="G361" s="856" t="s">
        <v>1019</v>
      </c>
      <c r="H361" s="893"/>
      <c r="I361" s="893"/>
      <c r="J361" s="893"/>
      <c r="K361" s="893"/>
      <c r="L361" s="894">
        <v>168.52799999999999</v>
      </c>
    </row>
    <row r="362" spans="1:12" s="766" customFormat="1" ht="37.5" outlineLevel="1">
      <c r="A362" s="880">
        <v>356</v>
      </c>
      <c r="B362" s="761" t="s">
        <v>910</v>
      </c>
      <c r="C362" s="787"/>
      <c r="D362" s="787"/>
      <c r="E362" s="787"/>
      <c r="F362" s="836"/>
      <c r="G362" s="787"/>
      <c r="H362" s="896"/>
      <c r="I362" s="896"/>
      <c r="J362" s="896"/>
      <c r="K362" s="896"/>
      <c r="L362" s="782">
        <v>168.52799999999999</v>
      </c>
    </row>
    <row r="363" spans="1:12" ht="37.5" outlineLevel="1">
      <c r="A363" s="880">
        <v>357</v>
      </c>
      <c r="B363" s="807" t="s">
        <v>959</v>
      </c>
      <c r="C363" s="859">
        <v>833</v>
      </c>
      <c r="D363" s="859" t="s">
        <v>304</v>
      </c>
      <c r="E363" s="856" t="s">
        <v>371</v>
      </c>
      <c r="F363" s="862" t="s">
        <v>1152</v>
      </c>
      <c r="G363" s="858">
        <v>414</v>
      </c>
      <c r="H363" s="859" t="s">
        <v>224</v>
      </c>
      <c r="I363" s="859" t="s">
        <v>1259</v>
      </c>
      <c r="J363" s="859" t="s">
        <v>657</v>
      </c>
      <c r="K363" s="859">
        <v>800</v>
      </c>
      <c r="L363" s="860">
        <v>0.1</v>
      </c>
    </row>
    <row r="364" spans="1:12" ht="37.5" outlineLevel="1">
      <c r="A364" s="880">
        <v>358</v>
      </c>
      <c r="B364" s="807" t="s">
        <v>936</v>
      </c>
      <c r="C364" s="859">
        <v>833</v>
      </c>
      <c r="D364" s="859" t="s">
        <v>304</v>
      </c>
      <c r="E364" s="856" t="s">
        <v>371</v>
      </c>
      <c r="F364" s="862" t="s">
        <v>1152</v>
      </c>
      <c r="G364" s="858">
        <v>414</v>
      </c>
      <c r="H364" s="859">
        <v>2010</v>
      </c>
      <c r="I364" s="859" t="s">
        <v>1259</v>
      </c>
      <c r="J364" s="859" t="s">
        <v>1302</v>
      </c>
      <c r="K364" s="859">
        <v>1</v>
      </c>
      <c r="L364" s="860">
        <v>3.3580000000000001</v>
      </c>
    </row>
    <row r="365" spans="1:12" s="854" customFormat="1" ht="56.25" outlineLevel="1">
      <c r="A365" s="880">
        <v>359</v>
      </c>
      <c r="B365" s="807" t="s">
        <v>933</v>
      </c>
      <c r="C365" s="859">
        <v>833</v>
      </c>
      <c r="D365" s="859" t="s">
        <v>304</v>
      </c>
      <c r="E365" s="856" t="s">
        <v>371</v>
      </c>
      <c r="F365" s="862" t="s">
        <v>1152</v>
      </c>
      <c r="G365" s="858">
        <v>414</v>
      </c>
      <c r="H365" s="859">
        <v>2006</v>
      </c>
      <c r="I365" s="859">
        <v>2020</v>
      </c>
      <c r="J365" s="859" t="s">
        <v>291</v>
      </c>
      <c r="K365" s="859" t="s">
        <v>998</v>
      </c>
      <c r="L365" s="860">
        <v>59.6</v>
      </c>
    </row>
    <row r="366" spans="1:12" s="854" customFormat="1" ht="56.25" outlineLevel="1">
      <c r="A366" s="880">
        <v>360</v>
      </c>
      <c r="B366" s="807" t="s">
        <v>934</v>
      </c>
      <c r="C366" s="859">
        <v>833</v>
      </c>
      <c r="D366" s="859" t="s">
        <v>304</v>
      </c>
      <c r="E366" s="856" t="s">
        <v>371</v>
      </c>
      <c r="F366" s="862" t="s">
        <v>1152</v>
      </c>
      <c r="G366" s="858">
        <v>414</v>
      </c>
      <c r="H366" s="859">
        <v>2007</v>
      </c>
      <c r="I366" s="859">
        <v>2018</v>
      </c>
      <c r="J366" s="859" t="s">
        <v>291</v>
      </c>
      <c r="K366" s="859">
        <v>4194</v>
      </c>
      <c r="L366" s="860">
        <v>105.47</v>
      </c>
    </row>
    <row r="367" spans="1:12" s="795" customFormat="1" ht="37.5" outlineLevel="1">
      <c r="A367" s="880">
        <v>361</v>
      </c>
      <c r="B367" s="761" t="s">
        <v>1202</v>
      </c>
      <c r="C367" s="853">
        <v>833</v>
      </c>
      <c r="D367" s="884" t="s">
        <v>304</v>
      </c>
      <c r="E367" s="884" t="s">
        <v>371</v>
      </c>
      <c r="F367" s="789" t="s">
        <v>1162</v>
      </c>
      <c r="G367" s="896"/>
      <c r="H367" s="893"/>
      <c r="I367" s="893"/>
      <c r="J367" s="893"/>
      <c r="K367" s="893"/>
      <c r="L367" s="894">
        <v>2</v>
      </c>
    </row>
    <row r="368" spans="1:12" s="795" customFormat="1" outlineLevel="1">
      <c r="A368" s="880">
        <v>362</v>
      </c>
      <c r="B368" s="761" t="s">
        <v>1068</v>
      </c>
      <c r="C368" s="853">
        <v>833</v>
      </c>
      <c r="D368" s="884" t="s">
        <v>304</v>
      </c>
      <c r="E368" s="884" t="s">
        <v>371</v>
      </c>
      <c r="F368" s="789" t="s">
        <v>1162</v>
      </c>
      <c r="G368" s="896" t="s">
        <v>1139</v>
      </c>
      <c r="H368" s="893"/>
      <c r="I368" s="893"/>
      <c r="J368" s="893"/>
      <c r="K368" s="893"/>
      <c r="L368" s="894">
        <v>2</v>
      </c>
    </row>
    <row r="369" spans="1:12" s="795" customFormat="1" ht="56.25" outlineLevel="1">
      <c r="A369" s="880">
        <v>363</v>
      </c>
      <c r="B369" s="761" t="s">
        <v>1295</v>
      </c>
      <c r="C369" s="853">
        <v>833</v>
      </c>
      <c r="D369" s="884" t="s">
        <v>304</v>
      </c>
      <c r="E369" s="884" t="s">
        <v>371</v>
      </c>
      <c r="F369" s="789" t="s">
        <v>1162</v>
      </c>
      <c r="G369" s="896" t="s">
        <v>967</v>
      </c>
      <c r="H369" s="893"/>
      <c r="I369" s="893"/>
      <c r="J369" s="893"/>
      <c r="K369" s="893"/>
      <c r="L369" s="894">
        <v>2</v>
      </c>
    </row>
    <row r="370" spans="1:12" s="797" customFormat="1" ht="37.5" outlineLevel="1">
      <c r="A370" s="880">
        <v>364</v>
      </c>
      <c r="B370" s="901" t="s">
        <v>458</v>
      </c>
      <c r="C370" s="889"/>
      <c r="D370" s="889"/>
      <c r="E370" s="889"/>
      <c r="F370" s="890"/>
      <c r="G370" s="889"/>
      <c r="H370" s="893"/>
      <c r="I370" s="893"/>
      <c r="J370" s="893"/>
      <c r="K370" s="893"/>
      <c r="L370" s="894">
        <v>2</v>
      </c>
    </row>
    <row r="371" spans="1:12" ht="37.5" outlineLevel="1">
      <c r="A371" s="880">
        <v>365</v>
      </c>
      <c r="B371" s="807" t="s">
        <v>1057</v>
      </c>
      <c r="C371" s="859" t="s">
        <v>911</v>
      </c>
      <c r="D371" s="859" t="s">
        <v>304</v>
      </c>
      <c r="E371" s="856" t="s">
        <v>371</v>
      </c>
      <c r="F371" s="862" t="s">
        <v>1162</v>
      </c>
      <c r="G371" s="858">
        <v>522</v>
      </c>
      <c r="H371" s="859" t="s">
        <v>870</v>
      </c>
      <c r="I371" s="859" t="s">
        <v>1259</v>
      </c>
      <c r="J371" s="859" t="s">
        <v>1052</v>
      </c>
      <c r="K371" s="859">
        <v>200</v>
      </c>
      <c r="L371" s="860">
        <v>2</v>
      </c>
    </row>
    <row r="372" spans="1:12" s="771" customFormat="1">
      <c r="A372" s="880">
        <v>366</v>
      </c>
      <c r="B372" s="761" t="s">
        <v>729</v>
      </c>
      <c r="C372" s="853"/>
      <c r="D372" s="787" t="s">
        <v>359</v>
      </c>
      <c r="E372" s="787"/>
      <c r="F372" s="836"/>
      <c r="G372" s="787"/>
      <c r="H372" s="893"/>
      <c r="I372" s="893"/>
      <c r="J372" s="893"/>
      <c r="K372" s="893"/>
      <c r="L372" s="894">
        <v>117.3</v>
      </c>
    </row>
    <row r="373" spans="1:12" s="770" customFormat="1">
      <c r="A373" s="880">
        <v>367</v>
      </c>
      <c r="B373" s="761" t="s">
        <v>982</v>
      </c>
      <c r="C373" s="853"/>
      <c r="D373" s="787" t="s">
        <v>359</v>
      </c>
      <c r="E373" s="787" t="s">
        <v>371</v>
      </c>
      <c r="F373" s="836"/>
      <c r="G373" s="787"/>
      <c r="H373" s="893"/>
      <c r="I373" s="893"/>
      <c r="J373" s="893"/>
      <c r="K373" s="893"/>
      <c r="L373" s="894">
        <v>107.5</v>
      </c>
    </row>
    <row r="374" spans="1:12" s="795" customFormat="1" outlineLevel="1">
      <c r="A374" s="880">
        <v>368</v>
      </c>
      <c r="B374" s="901" t="s">
        <v>1017</v>
      </c>
      <c r="C374" s="853"/>
      <c r="D374" s="787" t="s">
        <v>359</v>
      </c>
      <c r="E374" s="787" t="s">
        <v>371</v>
      </c>
      <c r="F374" s="836"/>
      <c r="G374" s="793"/>
      <c r="H374" s="893"/>
      <c r="I374" s="893"/>
      <c r="J374" s="893"/>
      <c r="K374" s="893"/>
      <c r="L374" s="894">
        <v>107.5</v>
      </c>
    </row>
    <row r="375" spans="1:12" s="813" customFormat="1" ht="56.25" outlineLevel="1">
      <c r="A375" s="880">
        <v>369</v>
      </c>
      <c r="B375" s="761" t="s">
        <v>1035</v>
      </c>
      <c r="C375" s="853">
        <v>833</v>
      </c>
      <c r="D375" s="787" t="s">
        <v>359</v>
      </c>
      <c r="E375" s="787" t="s">
        <v>371</v>
      </c>
      <c r="F375" s="790" t="s">
        <v>371</v>
      </c>
      <c r="G375" s="778"/>
      <c r="H375" s="893"/>
      <c r="I375" s="893"/>
      <c r="J375" s="893"/>
      <c r="K375" s="893"/>
      <c r="L375" s="894">
        <v>107.5</v>
      </c>
    </row>
    <row r="376" spans="1:12" s="795" customFormat="1" ht="56.25" outlineLevel="1">
      <c r="A376" s="880">
        <v>370</v>
      </c>
      <c r="B376" s="761" t="s">
        <v>1021</v>
      </c>
      <c r="C376" s="853">
        <v>833</v>
      </c>
      <c r="D376" s="787" t="s">
        <v>359</v>
      </c>
      <c r="E376" s="787" t="s">
        <v>371</v>
      </c>
      <c r="F376" s="790" t="s">
        <v>1193</v>
      </c>
      <c r="G376" s="778"/>
      <c r="H376" s="893"/>
      <c r="I376" s="893"/>
      <c r="J376" s="893"/>
      <c r="K376" s="893"/>
      <c r="L376" s="894">
        <v>107.5</v>
      </c>
    </row>
    <row r="377" spans="1:12" s="795" customFormat="1" ht="37.5" outlineLevel="1">
      <c r="A377" s="880">
        <v>371</v>
      </c>
      <c r="B377" s="761" t="s">
        <v>1135</v>
      </c>
      <c r="C377" s="785">
        <v>833</v>
      </c>
      <c r="D377" s="896" t="s">
        <v>359</v>
      </c>
      <c r="E377" s="896" t="s">
        <v>371</v>
      </c>
      <c r="F377" s="790" t="s">
        <v>1195</v>
      </c>
      <c r="G377" s="778"/>
      <c r="H377" s="894"/>
      <c r="I377" s="894"/>
      <c r="J377" s="894"/>
      <c r="K377" s="894"/>
      <c r="L377" s="894">
        <v>107.5</v>
      </c>
    </row>
    <row r="378" spans="1:12" s="795" customFormat="1" ht="56.25" outlineLevel="1">
      <c r="A378" s="880">
        <v>372</v>
      </c>
      <c r="B378" s="761" t="s">
        <v>1137</v>
      </c>
      <c r="C378" s="853">
        <v>833</v>
      </c>
      <c r="D378" s="787" t="s">
        <v>359</v>
      </c>
      <c r="E378" s="787" t="s">
        <v>371</v>
      </c>
      <c r="F378" s="790" t="s">
        <v>1153</v>
      </c>
      <c r="G378" s="856"/>
      <c r="H378" s="893"/>
      <c r="I378" s="893"/>
      <c r="J378" s="893"/>
      <c r="K378" s="893"/>
      <c r="L378" s="894">
        <v>105.1</v>
      </c>
    </row>
    <row r="379" spans="1:12" s="795" customFormat="1" outlineLevel="1">
      <c r="A379" s="880">
        <v>373</v>
      </c>
      <c r="B379" s="761" t="s">
        <v>1067</v>
      </c>
      <c r="C379" s="853">
        <v>833</v>
      </c>
      <c r="D379" s="787" t="s">
        <v>359</v>
      </c>
      <c r="E379" s="787" t="s">
        <v>371</v>
      </c>
      <c r="F379" s="790" t="s">
        <v>1153</v>
      </c>
      <c r="G379" s="856" t="s">
        <v>1138</v>
      </c>
      <c r="H379" s="893"/>
      <c r="I379" s="893"/>
      <c r="J379" s="893"/>
      <c r="K379" s="893"/>
      <c r="L379" s="894">
        <v>105.1</v>
      </c>
    </row>
    <row r="380" spans="1:12" s="772" customFormat="1" ht="56.25" outlineLevel="1">
      <c r="A380" s="880">
        <v>374</v>
      </c>
      <c r="B380" s="761" t="s">
        <v>1137</v>
      </c>
      <c r="C380" s="853">
        <v>833</v>
      </c>
      <c r="D380" s="787" t="s">
        <v>359</v>
      </c>
      <c r="E380" s="787" t="s">
        <v>371</v>
      </c>
      <c r="F380" s="790" t="s">
        <v>1153</v>
      </c>
      <c r="G380" s="856" t="s">
        <v>1019</v>
      </c>
      <c r="H380" s="893"/>
      <c r="I380" s="893"/>
      <c r="J380" s="893"/>
      <c r="K380" s="893"/>
      <c r="L380" s="894">
        <v>105.1</v>
      </c>
    </row>
    <row r="381" spans="1:12" s="795" customFormat="1" ht="37.5" outlineLevel="1">
      <c r="A381" s="880">
        <v>375</v>
      </c>
      <c r="B381" s="901" t="s">
        <v>910</v>
      </c>
      <c r="C381" s="895"/>
      <c r="D381" s="895"/>
      <c r="E381" s="895"/>
      <c r="F381" s="789"/>
      <c r="G381" s="895"/>
      <c r="H381" s="893"/>
      <c r="I381" s="893"/>
      <c r="J381" s="893"/>
      <c r="K381" s="893"/>
      <c r="L381" s="894">
        <v>105.1</v>
      </c>
    </row>
    <row r="382" spans="1:12" s="781" customFormat="1" ht="56.25" outlineLevel="1">
      <c r="A382" s="880">
        <v>376</v>
      </c>
      <c r="B382" s="807" t="s">
        <v>1244</v>
      </c>
      <c r="C382" s="859" t="s">
        <v>911</v>
      </c>
      <c r="D382" s="859" t="s">
        <v>359</v>
      </c>
      <c r="E382" s="856" t="s">
        <v>371</v>
      </c>
      <c r="F382" s="862" t="s">
        <v>1153</v>
      </c>
      <c r="G382" s="858">
        <v>414</v>
      </c>
      <c r="H382" s="859" t="s">
        <v>978</v>
      </c>
      <c r="I382" s="859" t="s">
        <v>984</v>
      </c>
      <c r="J382" s="859" t="s">
        <v>277</v>
      </c>
      <c r="K382" s="859">
        <v>11</v>
      </c>
      <c r="L382" s="860">
        <v>32.5</v>
      </c>
    </row>
    <row r="383" spans="1:12" s="781" customFormat="1" ht="37.5" outlineLevel="1">
      <c r="A383" s="880">
        <v>377</v>
      </c>
      <c r="B383" s="807" t="s">
        <v>1243</v>
      </c>
      <c r="C383" s="859" t="s">
        <v>911</v>
      </c>
      <c r="D383" s="859" t="s">
        <v>359</v>
      </c>
      <c r="E383" s="856" t="s">
        <v>371</v>
      </c>
      <c r="F383" s="862" t="s">
        <v>1153</v>
      </c>
      <c r="G383" s="858">
        <v>414</v>
      </c>
      <c r="H383" s="859" t="s">
        <v>978</v>
      </c>
      <c r="I383" s="859" t="s">
        <v>984</v>
      </c>
      <c r="J383" s="859" t="s">
        <v>1301</v>
      </c>
      <c r="K383" s="859" t="s">
        <v>243</v>
      </c>
      <c r="L383" s="860">
        <v>3.5</v>
      </c>
    </row>
    <row r="384" spans="1:12" ht="56.25" outlineLevel="1">
      <c r="A384" s="880">
        <v>378</v>
      </c>
      <c r="B384" s="807" t="s">
        <v>952</v>
      </c>
      <c r="C384" s="859" t="s">
        <v>911</v>
      </c>
      <c r="D384" s="859" t="s">
        <v>359</v>
      </c>
      <c r="E384" s="856" t="s">
        <v>371</v>
      </c>
      <c r="F384" s="862" t="s">
        <v>1153</v>
      </c>
      <c r="G384" s="858">
        <v>414</v>
      </c>
      <c r="H384" s="859" t="s">
        <v>674</v>
      </c>
      <c r="I384" s="859">
        <v>2020</v>
      </c>
      <c r="J384" s="859" t="s">
        <v>1302</v>
      </c>
      <c r="K384" s="859">
        <v>1</v>
      </c>
      <c r="L384" s="860">
        <v>0.1</v>
      </c>
    </row>
    <row r="385" spans="1:12" ht="75" outlineLevel="1">
      <c r="A385" s="880">
        <v>379</v>
      </c>
      <c r="B385" s="807" t="s">
        <v>1233</v>
      </c>
      <c r="C385" s="859" t="s">
        <v>911</v>
      </c>
      <c r="D385" s="859" t="s">
        <v>359</v>
      </c>
      <c r="E385" s="856" t="s">
        <v>371</v>
      </c>
      <c r="F385" s="862" t="s">
        <v>1153</v>
      </c>
      <c r="G385" s="858">
        <v>414</v>
      </c>
      <c r="H385" s="859">
        <v>2016</v>
      </c>
      <c r="I385" s="859" t="s">
        <v>977</v>
      </c>
      <c r="J385" s="859" t="s">
        <v>291</v>
      </c>
      <c r="K385" s="859" t="s">
        <v>1235</v>
      </c>
      <c r="L385" s="860">
        <v>15.3</v>
      </c>
    </row>
    <row r="386" spans="1:12" ht="56.25" outlineLevel="1">
      <c r="A386" s="880">
        <v>380</v>
      </c>
      <c r="B386" s="807" t="s">
        <v>1238</v>
      </c>
      <c r="C386" s="859" t="s">
        <v>911</v>
      </c>
      <c r="D386" s="859" t="s">
        <v>359</v>
      </c>
      <c r="E386" s="856" t="s">
        <v>371</v>
      </c>
      <c r="F386" s="862" t="s">
        <v>1153</v>
      </c>
      <c r="G386" s="858">
        <v>414</v>
      </c>
      <c r="H386" s="859">
        <v>2016</v>
      </c>
      <c r="I386" s="859" t="s">
        <v>977</v>
      </c>
      <c r="J386" s="859" t="s">
        <v>277</v>
      </c>
      <c r="K386" s="859" t="s">
        <v>1241</v>
      </c>
      <c r="L386" s="860">
        <v>17.600000000000001</v>
      </c>
    </row>
    <row r="387" spans="1:12" ht="56.25" outlineLevel="1">
      <c r="A387" s="880">
        <v>381</v>
      </c>
      <c r="B387" s="807" t="s">
        <v>1239</v>
      </c>
      <c r="C387" s="859" t="s">
        <v>911</v>
      </c>
      <c r="D387" s="859" t="s">
        <v>359</v>
      </c>
      <c r="E387" s="856" t="s">
        <v>371</v>
      </c>
      <c r="F387" s="862" t="s">
        <v>1153</v>
      </c>
      <c r="G387" s="858">
        <v>414</v>
      </c>
      <c r="H387" s="859">
        <v>2016</v>
      </c>
      <c r="I387" s="859" t="s">
        <v>977</v>
      </c>
      <c r="J387" s="859" t="s">
        <v>277</v>
      </c>
      <c r="K387" s="859" t="s">
        <v>62</v>
      </c>
      <c r="L387" s="860">
        <v>33.6</v>
      </c>
    </row>
    <row r="388" spans="1:12" ht="75" outlineLevel="1">
      <c r="A388" s="880">
        <v>382</v>
      </c>
      <c r="B388" s="807" t="s">
        <v>1220</v>
      </c>
      <c r="C388" s="859" t="s">
        <v>911</v>
      </c>
      <c r="D388" s="859" t="s">
        <v>359</v>
      </c>
      <c r="E388" s="856" t="s">
        <v>371</v>
      </c>
      <c r="F388" s="862" t="s">
        <v>1153</v>
      </c>
      <c r="G388" s="858">
        <v>414</v>
      </c>
      <c r="H388" s="859">
        <v>2016</v>
      </c>
      <c r="I388" s="859" t="s">
        <v>1259</v>
      </c>
      <c r="J388" s="859" t="s">
        <v>1301</v>
      </c>
      <c r="K388" s="859" t="s">
        <v>243</v>
      </c>
      <c r="L388" s="860">
        <v>2.5</v>
      </c>
    </row>
    <row r="389" spans="1:12" s="795" customFormat="1" ht="37.5" outlineLevel="1">
      <c r="A389" s="880">
        <v>383</v>
      </c>
      <c r="B389" s="761" t="s">
        <v>1202</v>
      </c>
      <c r="C389" s="853">
        <v>833</v>
      </c>
      <c r="D389" s="884" t="s">
        <v>359</v>
      </c>
      <c r="E389" s="884" t="s">
        <v>371</v>
      </c>
      <c r="F389" s="862" t="s">
        <v>1163</v>
      </c>
      <c r="G389" s="896"/>
      <c r="H389" s="893"/>
      <c r="I389" s="893"/>
      <c r="J389" s="893"/>
      <c r="K389" s="893"/>
      <c r="L389" s="894">
        <v>2.4</v>
      </c>
    </row>
    <row r="390" spans="1:12" s="795" customFormat="1" outlineLevel="1">
      <c r="A390" s="880">
        <v>384</v>
      </c>
      <c r="B390" s="761" t="s">
        <v>1068</v>
      </c>
      <c r="C390" s="853">
        <v>833</v>
      </c>
      <c r="D390" s="884" t="s">
        <v>359</v>
      </c>
      <c r="E390" s="884" t="s">
        <v>371</v>
      </c>
      <c r="F390" s="862" t="s">
        <v>1163</v>
      </c>
      <c r="G390" s="896" t="s">
        <v>1139</v>
      </c>
      <c r="H390" s="893"/>
      <c r="I390" s="893"/>
      <c r="J390" s="893"/>
      <c r="K390" s="893"/>
      <c r="L390" s="894">
        <v>2.4</v>
      </c>
    </row>
    <row r="391" spans="1:12" s="795" customFormat="1" ht="56.25" outlineLevel="1">
      <c r="A391" s="880">
        <v>385</v>
      </c>
      <c r="B391" s="761" t="s">
        <v>1295</v>
      </c>
      <c r="C391" s="853">
        <v>833</v>
      </c>
      <c r="D391" s="884" t="s">
        <v>359</v>
      </c>
      <c r="E391" s="884" t="s">
        <v>371</v>
      </c>
      <c r="F391" s="862" t="s">
        <v>1163</v>
      </c>
      <c r="G391" s="896" t="s">
        <v>967</v>
      </c>
      <c r="H391" s="893"/>
      <c r="I391" s="893"/>
      <c r="J391" s="893"/>
      <c r="K391" s="893"/>
      <c r="L391" s="894">
        <v>2.4</v>
      </c>
    </row>
    <row r="392" spans="1:12" s="797" customFormat="1" outlineLevel="1">
      <c r="A392" s="880">
        <v>386</v>
      </c>
      <c r="B392" s="901" t="s">
        <v>61</v>
      </c>
      <c r="C392" s="891"/>
      <c r="D392" s="891"/>
      <c r="E392" s="891"/>
      <c r="F392" s="892"/>
      <c r="G392" s="891"/>
      <c r="H392" s="893"/>
      <c r="I392" s="893"/>
      <c r="J392" s="893"/>
      <c r="K392" s="893"/>
      <c r="L392" s="894">
        <v>2.4</v>
      </c>
    </row>
    <row r="393" spans="1:12" s="797" customFormat="1" ht="75" outlineLevel="1">
      <c r="A393" s="880">
        <v>387</v>
      </c>
      <c r="B393" s="807" t="s">
        <v>1232</v>
      </c>
      <c r="C393" s="859">
        <v>833</v>
      </c>
      <c r="D393" s="859" t="s">
        <v>359</v>
      </c>
      <c r="E393" s="856" t="s">
        <v>371</v>
      </c>
      <c r="F393" s="862" t="s">
        <v>1163</v>
      </c>
      <c r="G393" s="858" t="s">
        <v>967</v>
      </c>
      <c r="H393" s="859">
        <v>2010</v>
      </c>
      <c r="I393" s="859" t="s">
        <v>978</v>
      </c>
      <c r="J393" s="859" t="s">
        <v>1290</v>
      </c>
      <c r="K393" s="859" t="s">
        <v>1231</v>
      </c>
      <c r="L393" s="860">
        <v>2.4</v>
      </c>
    </row>
    <row r="394" spans="1:12" s="770" customFormat="1">
      <c r="A394" s="880">
        <v>388</v>
      </c>
      <c r="B394" s="761" t="s">
        <v>983</v>
      </c>
      <c r="C394" s="853"/>
      <c r="D394" s="787" t="s">
        <v>359</v>
      </c>
      <c r="E394" s="787" t="s">
        <v>79</v>
      </c>
      <c r="F394" s="836"/>
      <c r="G394" s="787"/>
      <c r="H394" s="893"/>
      <c r="I394" s="893"/>
      <c r="J394" s="893"/>
      <c r="K394" s="893"/>
      <c r="L394" s="894">
        <v>9.8000000000000007</v>
      </c>
    </row>
    <row r="395" spans="1:12" s="795" customFormat="1" outlineLevel="1">
      <c r="A395" s="880">
        <v>389</v>
      </c>
      <c r="B395" s="901" t="s">
        <v>1017</v>
      </c>
      <c r="C395" s="853"/>
      <c r="D395" s="787" t="s">
        <v>359</v>
      </c>
      <c r="E395" s="787" t="s">
        <v>79</v>
      </c>
      <c r="F395" s="836"/>
      <c r="G395" s="793"/>
      <c r="H395" s="893"/>
      <c r="I395" s="893"/>
      <c r="J395" s="893"/>
      <c r="K395" s="893"/>
      <c r="L395" s="894">
        <v>9.8000000000000007</v>
      </c>
    </row>
    <row r="396" spans="1:12" s="795" customFormat="1" ht="56.25" outlineLevel="1">
      <c r="A396" s="880">
        <v>390</v>
      </c>
      <c r="B396" s="761" t="s">
        <v>1035</v>
      </c>
      <c r="C396" s="853">
        <v>833</v>
      </c>
      <c r="D396" s="787" t="s">
        <v>359</v>
      </c>
      <c r="E396" s="787" t="s">
        <v>79</v>
      </c>
      <c r="F396" s="790" t="s">
        <v>371</v>
      </c>
      <c r="G396" s="778"/>
      <c r="H396" s="893"/>
      <c r="I396" s="893"/>
      <c r="J396" s="893"/>
      <c r="K396" s="893"/>
      <c r="L396" s="894">
        <v>9.8000000000000007</v>
      </c>
    </row>
    <row r="397" spans="1:12" s="795" customFormat="1" ht="56.25" outlineLevel="1">
      <c r="A397" s="880">
        <v>391</v>
      </c>
      <c r="B397" s="761" t="s">
        <v>1021</v>
      </c>
      <c r="C397" s="853">
        <v>833</v>
      </c>
      <c r="D397" s="787" t="s">
        <v>359</v>
      </c>
      <c r="E397" s="793" t="s">
        <v>79</v>
      </c>
      <c r="F397" s="790" t="s">
        <v>1194</v>
      </c>
      <c r="G397" s="778"/>
      <c r="H397" s="893"/>
      <c r="I397" s="893"/>
      <c r="J397" s="893"/>
      <c r="K397" s="893"/>
      <c r="L397" s="894">
        <v>9.8000000000000007</v>
      </c>
    </row>
    <row r="398" spans="1:12" s="795" customFormat="1" ht="37.5" outlineLevel="1">
      <c r="A398" s="880">
        <v>392</v>
      </c>
      <c r="B398" s="761" t="s">
        <v>1135</v>
      </c>
      <c r="C398" s="785">
        <v>833</v>
      </c>
      <c r="D398" s="896" t="s">
        <v>359</v>
      </c>
      <c r="E398" s="896" t="s">
        <v>79</v>
      </c>
      <c r="F398" s="790" t="s">
        <v>1195</v>
      </c>
      <c r="G398" s="778"/>
      <c r="H398" s="894"/>
      <c r="I398" s="894"/>
      <c r="J398" s="894"/>
      <c r="K398" s="894"/>
      <c r="L398" s="894">
        <v>9.8000000000000007</v>
      </c>
    </row>
    <row r="399" spans="1:12" s="795" customFormat="1" ht="37.5" outlineLevel="1">
      <c r="A399" s="880">
        <v>393</v>
      </c>
      <c r="B399" s="761" t="s">
        <v>1202</v>
      </c>
      <c r="C399" s="853">
        <v>833</v>
      </c>
      <c r="D399" s="884" t="s">
        <v>359</v>
      </c>
      <c r="E399" s="884" t="s">
        <v>79</v>
      </c>
      <c r="F399" s="789" t="s">
        <v>1163</v>
      </c>
      <c r="G399" s="896"/>
      <c r="H399" s="893"/>
      <c r="I399" s="893"/>
      <c r="J399" s="893"/>
      <c r="K399" s="893"/>
      <c r="L399" s="894">
        <v>9.8000000000000007</v>
      </c>
    </row>
    <row r="400" spans="1:12" s="795" customFormat="1" outlineLevel="1">
      <c r="A400" s="880">
        <v>394</v>
      </c>
      <c r="B400" s="761" t="s">
        <v>1068</v>
      </c>
      <c r="C400" s="853">
        <v>833</v>
      </c>
      <c r="D400" s="884" t="s">
        <v>359</v>
      </c>
      <c r="E400" s="884" t="s">
        <v>79</v>
      </c>
      <c r="F400" s="789" t="s">
        <v>1163</v>
      </c>
      <c r="G400" s="896" t="s">
        <v>1139</v>
      </c>
      <c r="H400" s="893"/>
      <c r="I400" s="893"/>
      <c r="J400" s="893"/>
      <c r="K400" s="893"/>
      <c r="L400" s="894">
        <v>9.8000000000000007</v>
      </c>
    </row>
    <row r="401" spans="1:12" s="795" customFormat="1" ht="56.25" outlineLevel="1">
      <c r="A401" s="880">
        <v>395</v>
      </c>
      <c r="B401" s="761" t="s">
        <v>1295</v>
      </c>
      <c r="C401" s="853">
        <v>833</v>
      </c>
      <c r="D401" s="884" t="s">
        <v>359</v>
      </c>
      <c r="E401" s="884" t="s">
        <v>79</v>
      </c>
      <c r="F401" s="789" t="s">
        <v>1163</v>
      </c>
      <c r="G401" s="896" t="s">
        <v>967</v>
      </c>
      <c r="H401" s="893"/>
      <c r="I401" s="893"/>
      <c r="J401" s="893"/>
      <c r="K401" s="893"/>
      <c r="L401" s="894">
        <v>9.8000000000000007</v>
      </c>
    </row>
    <row r="402" spans="1:12" s="797" customFormat="1" ht="37.5" outlineLevel="1">
      <c r="A402" s="880">
        <v>396</v>
      </c>
      <c r="B402" s="901" t="s">
        <v>93</v>
      </c>
      <c r="C402" s="888"/>
      <c r="D402" s="888"/>
      <c r="E402" s="888"/>
      <c r="F402" s="790"/>
      <c r="G402" s="888"/>
      <c r="H402" s="893"/>
      <c r="I402" s="893"/>
      <c r="J402" s="893"/>
      <c r="K402" s="893"/>
      <c r="L402" s="894">
        <v>9.8000000000000007</v>
      </c>
    </row>
    <row r="403" spans="1:12" s="797" customFormat="1" ht="56.25" outlineLevel="1">
      <c r="A403" s="880">
        <v>397</v>
      </c>
      <c r="B403" s="807" t="s">
        <v>76</v>
      </c>
      <c r="C403" s="859">
        <v>833</v>
      </c>
      <c r="D403" s="859" t="s">
        <v>359</v>
      </c>
      <c r="E403" s="859" t="s">
        <v>79</v>
      </c>
      <c r="F403" s="835" t="s">
        <v>1163</v>
      </c>
      <c r="G403" s="859">
        <v>522</v>
      </c>
      <c r="H403" s="859" t="s">
        <v>864</v>
      </c>
      <c r="I403" s="859" t="s">
        <v>1259</v>
      </c>
      <c r="J403" s="859" t="s">
        <v>1078</v>
      </c>
      <c r="K403" s="859" t="s">
        <v>309</v>
      </c>
      <c r="L403" s="860">
        <v>9.8000000000000007</v>
      </c>
    </row>
    <row r="404" spans="1:12" s="771" customFormat="1">
      <c r="A404" s="880">
        <v>398</v>
      </c>
      <c r="B404" s="761" t="s">
        <v>717</v>
      </c>
      <c r="C404" s="853"/>
      <c r="D404" s="895">
        <v>10</v>
      </c>
      <c r="E404" s="895"/>
      <c r="F404" s="789"/>
      <c r="G404" s="895"/>
      <c r="H404" s="893"/>
      <c r="I404" s="893"/>
      <c r="J404" s="893"/>
      <c r="K404" s="893"/>
      <c r="L404" s="894">
        <v>1.7</v>
      </c>
    </row>
    <row r="405" spans="1:12" s="770" customFormat="1">
      <c r="A405" s="880">
        <v>399</v>
      </c>
      <c r="B405" s="761" t="s">
        <v>1085</v>
      </c>
      <c r="C405" s="853"/>
      <c r="D405" s="787">
        <v>10</v>
      </c>
      <c r="E405" s="793" t="s">
        <v>78</v>
      </c>
      <c r="F405" s="836"/>
      <c r="G405" s="787"/>
      <c r="H405" s="893"/>
      <c r="I405" s="893"/>
      <c r="J405" s="893"/>
      <c r="K405" s="893"/>
      <c r="L405" s="894">
        <v>0.2</v>
      </c>
    </row>
    <row r="406" spans="1:12" s="795" customFormat="1" outlineLevel="1">
      <c r="A406" s="880">
        <v>400</v>
      </c>
      <c r="B406" s="901" t="s">
        <v>1017</v>
      </c>
      <c r="C406" s="853"/>
      <c r="D406" s="787">
        <v>10</v>
      </c>
      <c r="E406" s="793" t="s">
        <v>78</v>
      </c>
      <c r="F406" s="836"/>
      <c r="G406" s="793"/>
      <c r="H406" s="893"/>
      <c r="I406" s="893"/>
      <c r="J406" s="893"/>
      <c r="K406" s="893"/>
      <c r="L406" s="894">
        <v>0.2</v>
      </c>
    </row>
    <row r="407" spans="1:12" s="795" customFormat="1" ht="56.25" outlineLevel="1">
      <c r="A407" s="880">
        <v>401</v>
      </c>
      <c r="B407" s="761" t="s">
        <v>1033</v>
      </c>
      <c r="C407" s="884" t="s">
        <v>911</v>
      </c>
      <c r="D407" s="896" t="s">
        <v>208</v>
      </c>
      <c r="E407" s="896" t="s">
        <v>78</v>
      </c>
      <c r="F407" s="790" t="s">
        <v>372</v>
      </c>
      <c r="G407" s="896"/>
      <c r="H407" s="893"/>
      <c r="I407" s="893"/>
      <c r="J407" s="893"/>
      <c r="K407" s="893"/>
      <c r="L407" s="894">
        <v>0.2</v>
      </c>
    </row>
    <row r="408" spans="1:12" s="795" customFormat="1" ht="37.5" outlineLevel="1">
      <c r="A408" s="880">
        <v>402</v>
      </c>
      <c r="B408" s="761" t="s">
        <v>1082</v>
      </c>
      <c r="C408" s="884" t="s">
        <v>911</v>
      </c>
      <c r="D408" s="896" t="s">
        <v>208</v>
      </c>
      <c r="E408" s="896" t="s">
        <v>78</v>
      </c>
      <c r="F408" s="789" t="s">
        <v>1181</v>
      </c>
      <c r="G408" s="896"/>
      <c r="H408" s="893"/>
      <c r="I408" s="893"/>
      <c r="J408" s="893"/>
      <c r="K408" s="893"/>
      <c r="L408" s="894">
        <v>0.2</v>
      </c>
    </row>
    <row r="409" spans="1:12" s="795" customFormat="1" ht="37.5" outlineLevel="1">
      <c r="A409" s="880">
        <v>403</v>
      </c>
      <c r="B409" s="761" t="s">
        <v>1135</v>
      </c>
      <c r="C409" s="785">
        <v>833</v>
      </c>
      <c r="D409" s="896" t="s">
        <v>208</v>
      </c>
      <c r="E409" s="896" t="s">
        <v>78</v>
      </c>
      <c r="F409" s="790" t="s">
        <v>1182</v>
      </c>
      <c r="G409" s="778"/>
      <c r="H409" s="894"/>
      <c r="I409" s="894"/>
      <c r="J409" s="894"/>
      <c r="K409" s="894"/>
      <c r="L409" s="894">
        <v>0.2</v>
      </c>
    </row>
    <row r="410" spans="1:12" s="795" customFormat="1" ht="56.25" outlineLevel="1">
      <c r="A410" s="880">
        <v>404</v>
      </c>
      <c r="B410" s="761" t="s">
        <v>1137</v>
      </c>
      <c r="C410" s="884" t="s">
        <v>911</v>
      </c>
      <c r="D410" s="896" t="s">
        <v>208</v>
      </c>
      <c r="E410" s="896" t="s">
        <v>78</v>
      </c>
      <c r="F410" s="789" t="s">
        <v>1148</v>
      </c>
      <c r="G410" s="896"/>
      <c r="H410" s="893"/>
      <c r="I410" s="893"/>
      <c r="J410" s="893"/>
      <c r="K410" s="893"/>
      <c r="L410" s="894">
        <v>0.2</v>
      </c>
    </row>
    <row r="411" spans="1:12" s="795" customFormat="1" outlineLevel="1">
      <c r="A411" s="880">
        <v>405</v>
      </c>
      <c r="B411" s="761" t="s">
        <v>1067</v>
      </c>
      <c r="C411" s="884" t="s">
        <v>911</v>
      </c>
      <c r="D411" s="896" t="s">
        <v>208</v>
      </c>
      <c r="E411" s="896" t="s">
        <v>78</v>
      </c>
      <c r="F411" s="789" t="s">
        <v>1148</v>
      </c>
      <c r="G411" s="896" t="s">
        <v>1138</v>
      </c>
      <c r="H411" s="893"/>
      <c r="I411" s="893"/>
      <c r="J411" s="893"/>
      <c r="K411" s="893"/>
      <c r="L411" s="894">
        <v>0.2</v>
      </c>
    </row>
    <row r="412" spans="1:12" s="795" customFormat="1" ht="56.25" outlineLevel="1">
      <c r="A412" s="880">
        <v>406</v>
      </c>
      <c r="B412" s="761" t="s">
        <v>1137</v>
      </c>
      <c r="C412" s="884" t="s">
        <v>911</v>
      </c>
      <c r="D412" s="896" t="s">
        <v>208</v>
      </c>
      <c r="E412" s="896" t="s">
        <v>78</v>
      </c>
      <c r="F412" s="789" t="s">
        <v>1148</v>
      </c>
      <c r="G412" s="856" t="s">
        <v>1019</v>
      </c>
      <c r="H412" s="893"/>
      <c r="I412" s="893"/>
      <c r="J412" s="893"/>
      <c r="K412" s="893"/>
      <c r="L412" s="894">
        <v>0.2</v>
      </c>
    </row>
    <row r="413" spans="1:12" s="795" customFormat="1" ht="37.5" outlineLevel="1">
      <c r="A413" s="880">
        <v>407</v>
      </c>
      <c r="B413" s="901" t="s">
        <v>910</v>
      </c>
      <c r="C413" s="895"/>
      <c r="D413" s="895"/>
      <c r="E413" s="895"/>
      <c r="F413" s="789"/>
      <c r="G413" s="895"/>
      <c r="H413" s="893"/>
      <c r="I413" s="893"/>
      <c r="J413" s="893"/>
      <c r="K413" s="893"/>
      <c r="L413" s="894">
        <v>0.2</v>
      </c>
    </row>
    <row r="414" spans="1:12" s="795" customFormat="1" ht="37.5" outlineLevel="1">
      <c r="A414" s="880">
        <v>408</v>
      </c>
      <c r="B414" s="807" t="s">
        <v>1083</v>
      </c>
      <c r="C414" s="859" t="s">
        <v>911</v>
      </c>
      <c r="D414" s="859" t="s">
        <v>208</v>
      </c>
      <c r="E414" s="856" t="s">
        <v>78</v>
      </c>
      <c r="F414" s="862" t="s">
        <v>1148</v>
      </c>
      <c r="G414" s="858">
        <v>414</v>
      </c>
      <c r="H414" s="859" t="s">
        <v>870</v>
      </c>
      <c r="I414" s="859" t="s">
        <v>1259</v>
      </c>
      <c r="J414" s="859" t="s">
        <v>876</v>
      </c>
      <c r="K414" s="859" t="s">
        <v>1080</v>
      </c>
      <c r="L414" s="860">
        <v>0.1</v>
      </c>
    </row>
    <row r="415" spans="1:12" s="795" customFormat="1" ht="56.25" outlineLevel="1">
      <c r="A415" s="880">
        <v>409</v>
      </c>
      <c r="B415" s="807" t="s">
        <v>1081</v>
      </c>
      <c r="C415" s="859" t="s">
        <v>911</v>
      </c>
      <c r="D415" s="859" t="s">
        <v>208</v>
      </c>
      <c r="E415" s="856" t="s">
        <v>78</v>
      </c>
      <c r="F415" s="862" t="s">
        <v>1148</v>
      </c>
      <c r="G415" s="858">
        <v>414</v>
      </c>
      <c r="H415" s="859" t="s">
        <v>870</v>
      </c>
      <c r="I415" s="859" t="s">
        <v>1259</v>
      </c>
      <c r="J415" s="859" t="s">
        <v>876</v>
      </c>
      <c r="K415" s="859" t="s">
        <v>1080</v>
      </c>
      <c r="L415" s="860">
        <v>0.1</v>
      </c>
    </row>
    <row r="416" spans="1:12" s="770" customFormat="1">
      <c r="A416" s="880">
        <v>410</v>
      </c>
      <c r="B416" s="761" t="s">
        <v>691</v>
      </c>
      <c r="C416" s="853"/>
      <c r="D416" s="787">
        <v>10</v>
      </c>
      <c r="E416" s="787" t="s">
        <v>172</v>
      </c>
      <c r="F416" s="836"/>
      <c r="G416" s="787"/>
      <c r="H416" s="893"/>
      <c r="I416" s="893"/>
      <c r="J416" s="893"/>
      <c r="K416" s="893"/>
      <c r="L416" s="894">
        <v>1.5</v>
      </c>
    </row>
    <row r="417" spans="1:12" s="795" customFormat="1" outlineLevel="1">
      <c r="A417" s="880">
        <v>411</v>
      </c>
      <c r="B417" s="901" t="s">
        <v>1017</v>
      </c>
      <c r="C417" s="853"/>
      <c r="D417" s="787">
        <v>10</v>
      </c>
      <c r="E417" s="793" t="s">
        <v>172</v>
      </c>
      <c r="F417" s="836"/>
      <c r="G417" s="793"/>
      <c r="H417" s="893"/>
      <c r="I417" s="893"/>
      <c r="J417" s="893"/>
      <c r="K417" s="893"/>
      <c r="L417" s="894">
        <v>1.5</v>
      </c>
    </row>
    <row r="418" spans="1:12" s="795" customFormat="1" ht="56.25" outlineLevel="1">
      <c r="A418" s="880">
        <v>412</v>
      </c>
      <c r="B418" s="761" t="s">
        <v>1051</v>
      </c>
      <c r="C418" s="853">
        <v>833</v>
      </c>
      <c r="D418" s="787">
        <v>10</v>
      </c>
      <c r="E418" s="793" t="s">
        <v>172</v>
      </c>
      <c r="F418" s="790" t="s">
        <v>429</v>
      </c>
      <c r="G418" s="778"/>
      <c r="H418" s="893"/>
      <c r="I418" s="893"/>
      <c r="J418" s="893"/>
      <c r="K418" s="893"/>
      <c r="L418" s="894">
        <v>1.5</v>
      </c>
    </row>
    <row r="419" spans="1:12" s="795" customFormat="1" ht="37.5" outlineLevel="1">
      <c r="A419" s="880">
        <v>413</v>
      </c>
      <c r="B419" s="761" t="s">
        <v>1050</v>
      </c>
      <c r="C419" s="853">
        <v>833</v>
      </c>
      <c r="D419" s="779">
        <v>10</v>
      </c>
      <c r="E419" s="793" t="s">
        <v>172</v>
      </c>
      <c r="F419" s="789" t="s">
        <v>1211</v>
      </c>
      <c r="G419" s="778"/>
      <c r="H419" s="893"/>
      <c r="I419" s="893"/>
      <c r="J419" s="893"/>
      <c r="K419" s="893"/>
      <c r="L419" s="894">
        <v>1.5</v>
      </c>
    </row>
    <row r="420" spans="1:12" s="795" customFormat="1" ht="37.5" outlineLevel="1">
      <c r="A420" s="880">
        <v>414</v>
      </c>
      <c r="B420" s="761" t="s">
        <v>1135</v>
      </c>
      <c r="C420" s="853">
        <v>833</v>
      </c>
      <c r="D420" s="779">
        <v>10</v>
      </c>
      <c r="E420" s="793" t="s">
        <v>172</v>
      </c>
      <c r="F420" s="790" t="s">
        <v>1225</v>
      </c>
      <c r="G420" s="778"/>
      <c r="H420" s="894"/>
      <c r="I420" s="894"/>
      <c r="J420" s="894"/>
      <c r="K420" s="894"/>
      <c r="L420" s="894">
        <v>1.5</v>
      </c>
    </row>
    <row r="421" spans="1:12" s="795" customFormat="1" ht="56.25" outlineLevel="1">
      <c r="A421" s="880">
        <v>415</v>
      </c>
      <c r="B421" s="761" t="s">
        <v>1137</v>
      </c>
      <c r="C421" s="853">
        <v>833</v>
      </c>
      <c r="D421" s="779">
        <v>10</v>
      </c>
      <c r="E421" s="793" t="s">
        <v>172</v>
      </c>
      <c r="F421" s="790" t="s">
        <v>1215</v>
      </c>
      <c r="G421" s="778"/>
      <c r="H421" s="893"/>
      <c r="I421" s="893"/>
      <c r="J421" s="893"/>
      <c r="K421" s="893"/>
      <c r="L421" s="894">
        <v>1.5</v>
      </c>
    </row>
    <row r="422" spans="1:12" s="795" customFormat="1" outlineLevel="1">
      <c r="A422" s="880">
        <v>416</v>
      </c>
      <c r="B422" s="761" t="s">
        <v>1067</v>
      </c>
      <c r="C422" s="853">
        <v>833</v>
      </c>
      <c r="D422" s="779">
        <v>10</v>
      </c>
      <c r="E422" s="793" t="s">
        <v>172</v>
      </c>
      <c r="F422" s="790" t="s">
        <v>1215</v>
      </c>
      <c r="G422" s="856">
        <v>410</v>
      </c>
      <c r="H422" s="893"/>
      <c r="I422" s="893"/>
      <c r="J422" s="893"/>
      <c r="K422" s="893"/>
      <c r="L422" s="894">
        <v>1.5</v>
      </c>
    </row>
    <row r="423" spans="1:12" s="772" customFormat="1" ht="56.25" outlineLevel="1">
      <c r="A423" s="880">
        <v>417</v>
      </c>
      <c r="B423" s="761" t="s">
        <v>1137</v>
      </c>
      <c r="C423" s="853">
        <v>833</v>
      </c>
      <c r="D423" s="787">
        <v>10</v>
      </c>
      <c r="E423" s="793" t="s">
        <v>172</v>
      </c>
      <c r="F423" s="790" t="s">
        <v>1215</v>
      </c>
      <c r="G423" s="856" t="s">
        <v>1019</v>
      </c>
      <c r="H423" s="893"/>
      <c r="I423" s="893"/>
      <c r="J423" s="893"/>
      <c r="K423" s="893"/>
      <c r="L423" s="894">
        <v>1.5</v>
      </c>
    </row>
    <row r="424" spans="1:12" s="766" customFormat="1" ht="37.5" outlineLevel="1">
      <c r="A424" s="880">
        <v>418</v>
      </c>
      <c r="B424" s="761" t="s">
        <v>910</v>
      </c>
      <c r="C424" s="787"/>
      <c r="D424" s="787"/>
      <c r="E424" s="787"/>
      <c r="F424" s="836"/>
      <c r="G424" s="787"/>
      <c r="H424" s="896"/>
      <c r="I424" s="896"/>
      <c r="J424" s="896"/>
      <c r="K424" s="896"/>
      <c r="L424" s="782">
        <v>1.5</v>
      </c>
    </row>
    <row r="425" spans="1:12" ht="56.25" outlineLevel="1">
      <c r="A425" s="880">
        <v>419</v>
      </c>
      <c r="B425" s="807" t="s">
        <v>997</v>
      </c>
      <c r="C425" s="859">
        <v>833</v>
      </c>
      <c r="D425" s="859" t="s">
        <v>208</v>
      </c>
      <c r="E425" s="856" t="s">
        <v>172</v>
      </c>
      <c r="F425" s="862" t="s">
        <v>1215</v>
      </c>
      <c r="G425" s="858">
        <v>414</v>
      </c>
      <c r="H425" s="859">
        <v>2006</v>
      </c>
      <c r="I425" s="859">
        <v>2022</v>
      </c>
      <c r="J425" s="859" t="s">
        <v>1001</v>
      </c>
      <c r="K425" s="859" t="s">
        <v>1002</v>
      </c>
      <c r="L425" s="860">
        <v>1.5</v>
      </c>
    </row>
    <row r="426" spans="1:12" s="771" customFormat="1">
      <c r="A426" s="880">
        <v>420</v>
      </c>
      <c r="B426" s="761" t="s">
        <v>730</v>
      </c>
      <c r="C426" s="853"/>
      <c r="D426" s="787">
        <v>11</v>
      </c>
      <c r="E426" s="793"/>
      <c r="F426" s="836"/>
      <c r="G426" s="787"/>
      <c r="H426" s="893"/>
      <c r="I426" s="893"/>
      <c r="J426" s="893"/>
      <c r="K426" s="893"/>
      <c r="L426" s="894">
        <v>79.459000000000003</v>
      </c>
    </row>
    <row r="427" spans="1:12" s="770" customFormat="1">
      <c r="A427" s="880">
        <v>421</v>
      </c>
      <c r="B427" s="761" t="s">
        <v>873</v>
      </c>
      <c r="C427" s="853"/>
      <c r="D427" s="787">
        <v>11</v>
      </c>
      <c r="E427" s="793" t="s">
        <v>79</v>
      </c>
      <c r="F427" s="836"/>
      <c r="G427" s="787"/>
      <c r="H427" s="893"/>
      <c r="I427" s="893"/>
      <c r="J427" s="893"/>
      <c r="K427" s="893"/>
      <c r="L427" s="894">
        <v>79.459000000000003</v>
      </c>
    </row>
    <row r="428" spans="1:12" s="795" customFormat="1" outlineLevel="1">
      <c r="A428" s="880">
        <v>422</v>
      </c>
      <c r="B428" s="901" t="s">
        <v>1017</v>
      </c>
      <c r="C428" s="853"/>
      <c r="D428" s="787">
        <v>11</v>
      </c>
      <c r="E428" s="793" t="s">
        <v>79</v>
      </c>
      <c r="F428" s="836"/>
      <c r="G428" s="793"/>
      <c r="H428" s="893"/>
      <c r="I428" s="893"/>
      <c r="J428" s="893"/>
      <c r="K428" s="893"/>
      <c r="L428" s="894">
        <v>79.459000000000003</v>
      </c>
    </row>
    <row r="429" spans="1:12" s="795" customFormat="1" ht="56.25" outlineLevel="1">
      <c r="A429" s="880">
        <v>423</v>
      </c>
      <c r="B429" s="761" t="s">
        <v>1036</v>
      </c>
      <c r="C429" s="853">
        <v>833</v>
      </c>
      <c r="D429" s="787">
        <v>11</v>
      </c>
      <c r="E429" s="793" t="s">
        <v>79</v>
      </c>
      <c r="F429" s="790" t="s">
        <v>367</v>
      </c>
      <c r="G429" s="778"/>
      <c r="H429" s="893"/>
      <c r="I429" s="893"/>
      <c r="J429" s="893"/>
      <c r="K429" s="893"/>
      <c r="L429" s="894">
        <v>79.459000000000003</v>
      </c>
    </row>
    <row r="430" spans="1:12" s="795" customFormat="1" ht="37.5" outlineLevel="1">
      <c r="A430" s="880">
        <v>424</v>
      </c>
      <c r="B430" s="761" t="s">
        <v>1025</v>
      </c>
      <c r="C430" s="853">
        <v>833</v>
      </c>
      <c r="D430" s="787">
        <v>11</v>
      </c>
      <c r="E430" s="793" t="s">
        <v>79</v>
      </c>
      <c r="F430" s="790" t="s">
        <v>1200</v>
      </c>
      <c r="G430" s="778"/>
      <c r="H430" s="893"/>
      <c r="I430" s="893"/>
      <c r="J430" s="893"/>
      <c r="K430" s="893"/>
      <c r="L430" s="894">
        <v>79.459000000000003</v>
      </c>
    </row>
    <row r="431" spans="1:12" s="795" customFormat="1" ht="37.5" outlineLevel="1">
      <c r="A431" s="880">
        <v>425</v>
      </c>
      <c r="B431" s="761" t="s">
        <v>1135</v>
      </c>
      <c r="C431" s="785">
        <v>833</v>
      </c>
      <c r="D431" s="896" t="s">
        <v>276</v>
      </c>
      <c r="E431" s="896" t="s">
        <v>79</v>
      </c>
      <c r="F431" s="790" t="s">
        <v>1201</v>
      </c>
      <c r="G431" s="778"/>
      <c r="H431" s="894"/>
      <c r="I431" s="894"/>
      <c r="J431" s="894"/>
      <c r="K431" s="894"/>
      <c r="L431" s="894">
        <v>79.459000000000003</v>
      </c>
    </row>
    <row r="432" spans="1:12" s="772" customFormat="1" ht="56.25" outlineLevel="1">
      <c r="A432" s="880">
        <v>426</v>
      </c>
      <c r="B432" s="761" t="s">
        <v>1137</v>
      </c>
      <c r="C432" s="853">
        <v>833</v>
      </c>
      <c r="D432" s="787">
        <v>11</v>
      </c>
      <c r="E432" s="793" t="s">
        <v>79</v>
      </c>
      <c r="F432" s="790" t="s">
        <v>1154</v>
      </c>
      <c r="G432" s="856"/>
      <c r="H432" s="893"/>
      <c r="I432" s="893"/>
      <c r="J432" s="893"/>
      <c r="K432" s="893"/>
      <c r="L432" s="894">
        <v>2.1589999999999998</v>
      </c>
    </row>
    <row r="433" spans="1:12" s="772" customFormat="1" outlineLevel="1">
      <c r="A433" s="880">
        <v>427</v>
      </c>
      <c r="B433" s="761" t="s">
        <v>1067</v>
      </c>
      <c r="C433" s="853">
        <v>833</v>
      </c>
      <c r="D433" s="787">
        <v>11</v>
      </c>
      <c r="E433" s="793" t="s">
        <v>79</v>
      </c>
      <c r="F433" s="790" t="s">
        <v>1154</v>
      </c>
      <c r="G433" s="856" t="s">
        <v>1138</v>
      </c>
      <c r="H433" s="893"/>
      <c r="I433" s="893"/>
      <c r="J433" s="893"/>
      <c r="K433" s="893"/>
      <c r="L433" s="894">
        <v>2.1589999999999998</v>
      </c>
    </row>
    <row r="434" spans="1:12" s="772" customFormat="1" ht="56.25" outlineLevel="1">
      <c r="A434" s="880">
        <v>428</v>
      </c>
      <c r="B434" s="761" t="s">
        <v>1137</v>
      </c>
      <c r="C434" s="853">
        <v>833</v>
      </c>
      <c r="D434" s="787">
        <v>11</v>
      </c>
      <c r="E434" s="793" t="s">
        <v>79</v>
      </c>
      <c r="F434" s="790" t="s">
        <v>1154</v>
      </c>
      <c r="G434" s="856" t="s">
        <v>1019</v>
      </c>
      <c r="H434" s="893"/>
      <c r="I434" s="893"/>
      <c r="J434" s="893"/>
      <c r="K434" s="893"/>
      <c r="L434" s="894">
        <v>2.1589999999999998</v>
      </c>
    </row>
    <row r="435" spans="1:12" s="766" customFormat="1" ht="37.5" outlineLevel="1">
      <c r="A435" s="880">
        <v>429</v>
      </c>
      <c r="B435" s="761" t="s">
        <v>910</v>
      </c>
      <c r="C435" s="787"/>
      <c r="D435" s="787"/>
      <c r="E435" s="787"/>
      <c r="F435" s="836"/>
      <c r="G435" s="787"/>
      <c r="H435" s="896"/>
      <c r="I435" s="896"/>
      <c r="J435" s="896"/>
      <c r="K435" s="896"/>
      <c r="L435" s="782">
        <v>2.1589999999999998</v>
      </c>
    </row>
    <row r="436" spans="1:12" ht="56.25" outlineLevel="1">
      <c r="A436" s="880">
        <v>430</v>
      </c>
      <c r="B436" s="807" t="s">
        <v>972</v>
      </c>
      <c r="C436" s="859" t="s">
        <v>911</v>
      </c>
      <c r="D436" s="859" t="s">
        <v>276</v>
      </c>
      <c r="E436" s="856" t="s">
        <v>79</v>
      </c>
      <c r="F436" s="862" t="s">
        <v>1154</v>
      </c>
      <c r="G436" s="856">
        <v>414</v>
      </c>
      <c r="H436" s="859">
        <v>2010</v>
      </c>
      <c r="I436" s="859" t="s">
        <v>1259</v>
      </c>
      <c r="J436" s="859" t="s">
        <v>291</v>
      </c>
      <c r="K436" s="859" t="s">
        <v>998</v>
      </c>
      <c r="L436" s="860">
        <v>2.0590000000000002</v>
      </c>
    </row>
    <row r="437" spans="1:12" ht="37.5" outlineLevel="1">
      <c r="A437" s="880">
        <v>431</v>
      </c>
      <c r="B437" s="807" t="s">
        <v>1130</v>
      </c>
      <c r="C437" s="859" t="s">
        <v>911</v>
      </c>
      <c r="D437" s="859" t="s">
        <v>276</v>
      </c>
      <c r="E437" s="856" t="s">
        <v>79</v>
      </c>
      <c r="F437" s="862" t="s">
        <v>1154</v>
      </c>
      <c r="G437" s="856">
        <v>414</v>
      </c>
      <c r="H437" s="859">
        <v>2015</v>
      </c>
      <c r="I437" s="859" t="s">
        <v>1259</v>
      </c>
      <c r="J437" s="859" t="s">
        <v>1301</v>
      </c>
      <c r="K437" s="859" t="s">
        <v>243</v>
      </c>
      <c r="L437" s="860">
        <v>0.1</v>
      </c>
    </row>
    <row r="438" spans="1:12" s="795" customFormat="1" ht="37.5" outlineLevel="1">
      <c r="A438" s="880">
        <v>432</v>
      </c>
      <c r="B438" s="761" t="s">
        <v>1202</v>
      </c>
      <c r="C438" s="853">
        <v>833</v>
      </c>
      <c r="D438" s="884" t="s">
        <v>276</v>
      </c>
      <c r="E438" s="884" t="s">
        <v>79</v>
      </c>
      <c r="F438" s="789" t="s">
        <v>1164</v>
      </c>
      <c r="G438" s="895"/>
      <c r="H438" s="893"/>
      <c r="I438" s="893"/>
      <c r="J438" s="893"/>
      <c r="K438" s="893"/>
      <c r="L438" s="894">
        <v>77.3</v>
      </c>
    </row>
    <row r="439" spans="1:12" s="795" customFormat="1" outlineLevel="1">
      <c r="A439" s="880">
        <v>433</v>
      </c>
      <c r="B439" s="761" t="s">
        <v>1068</v>
      </c>
      <c r="C439" s="853">
        <v>833</v>
      </c>
      <c r="D439" s="884" t="s">
        <v>276</v>
      </c>
      <c r="E439" s="884" t="s">
        <v>79</v>
      </c>
      <c r="F439" s="789" t="s">
        <v>1164</v>
      </c>
      <c r="G439" s="895">
        <v>520</v>
      </c>
      <c r="H439" s="893"/>
      <c r="I439" s="893"/>
      <c r="J439" s="893"/>
      <c r="K439" s="893"/>
      <c r="L439" s="894">
        <v>77.3</v>
      </c>
    </row>
    <row r="440" spans="1:12" s="795" customFormat="1" ht="56.25" outlineLevel="1">
      <c r="A440" s="880">
        <v>434</v>
      </c>
      <c r="B440" s="761" t="s">
        <v>1295</v>
      </c>
      <c r="C440" s="853">
        <v>833</v>
      </c>
      <c r="D440" s="884" t="s">
        <v>276</v>
      </c>
      <c r="E440" s="884" t="s">
        <v>79</v>
      </c>
      <c r="F440" s="789" t="s">
        <v>1164</v>
      </c>
      <c r="G440" s="896" t="s">
        <v>967</v>
      </c>
      <c r="H440" s="893"/>
      <c r="I440" s="893"/>
      <c r="J440" s="893"/>
      <c r="K440" s="893"/>
      <c r="L440" s="894">
        <v>77.3</v>
      </c>
    </row>
    <row r="441" spans="1:12" s="797" customFormat="1" ht="37.5" outlineLevel="1">
      <c r="A441" s="880">
        <v>435</v>
      </c>
      <c r="B441" s="901" t="s">
        <v>143</v>
      </c>
      <c r="C441" s="889"/>
      <c r="D441" s="889"/>
      <c r="E441" s="889"/>
      <c r="F441" s="890"/>
      <c r="G441" s="889"/>
      <c r="H441" s="893"/>
      <c r="I441" s="893"/>
      <c r="J441" s="893"/>
      <c r="K441" s="894"/>
      <c r="L441" s="894">
        <v>7.2</v>
      </c>
    </row>
    <row r="442" spans="1:12" ht="37.5" outlineLevel="1">
      <c r="A442" s="880">
        <v>436</v>
      </c>
      <c r="B442" s="807" t="s">
        <v>1097</v>
      </c>
      <c r="C442" s="859">
        <v>833</v>
      </c>
      <c r="D442" s="859" t="s">
        <v>276</v>
      </c>
      <c r="E442" s="856" t="s">
        <v>79</v>
      </c>
      <c r="F442" s="862" t="s">
        <v>1164</v>
      </c>
      <c r="G442" s="858">
        <v>522</v>
      </c>
      <c r="H442" s="859" t="s">
        <v>870</v>
      </c>
      <c r="I442" s="859" t="s">
        <v>1259</v>
      </c>
      <c r="J442" s="859" t="s">
        <v>291</v>
      </c>
      <c r="K442" s="859" t="s">
        <v>1098</v>
      </c>
      <c r="L442" s="860">
        <v>7.2</v>
      </c>
    </row>
    <row r="443" spans="1:12" s="767" customFormat="1" ht="37.5" outlineLevel="1">
      <c r="A443" s="880">
        <v>437</v>
      </c>
      <c r="B443" s="761" t="s">
        <v>21</v>
      </c>
      <c r="C443" s="896"/>
      <c r="D443" s="896"/>
      <c r="E443" s="896"/>
      <c r="F443" s="789"/>
      <c r="G443" s="896"/>
      <c r="H443" s="793"/>
      <c r="I443" s="793"/>
      <c r="J443" s="793"/>
      <c r="K443" s="793"/>
      <c r="L443" s="826">
        <v>70</v>
      </c>
    </row>
    <row r="444" spans="1:12" ht="37.5" outlineLevel="1">
      <c r="A444" s="880">
        <v>438</v>
      </c>
      <c r="B444" s="807" t="s">
        <v>937</v>
      </c>
      <c r="C444" s="859">
        <v>833</v>
      </c>
      <c r="D444" s="859" t="s">
        <v>276</v>
      </c>
      <c r="E444" s="856" t="s">
        <v>79</v>
      </c>
      <c r="F444" s="862" t="s">
        <v>1164</v>
      </c>
      <c r="G444" s="858">
        <v>522</v>
      </c>
      <c r="H444" s="859">
        <v>2009</v>
      </c>
      <c r="I444" s="859" t="s">
        <v>1259</v>
      </c>
      <c r="J444" s="859" t="s">
        <v>903</v>
      </c>
      <c r="K444" s="859" t="s">
        <v>1119</v>
      </c>
      <c r="L444" s="860">
        <v>70</v>
      </c>
    </row>
    <row r="445" spans="1:12" s="797" customFormat="1" ht="37.5" outlineLevel="1">
      <c r="A445" s="880">
        <v>439</v>
      </c>
      <c r="B445" s="901" t="s">
        <v>93</v>
      </c>
      <c r="C445" s="889"/>
      <c r="D445" s="889"/>
      <c r="E445" s="889"/>
      <c r="F445" s="890"/>
      <c r="G445" s="889"/>
      <c r="H445" s="893"/>
      <c r="I445" s="893"/>
      <c r="J445" s="893"/>
      <c r="K445" s="893"/>
      <c r="L445" s="894">
        <v>0.1</v>
      </c>
    </row>
    <row r="446" spans="1:12" s="797" customFormat="1" ht="37.5" outlineLevel="1">
      <c r="A446" s="880">
        <v>440</v>
      </c>
      <c r="B446" s="807" t="s">
        <v>1272</v>
      </c>
      <c r="C446" s="859" t="s">
        <v>911</v>
      </c>
      <c r="D446" s="859" t="s">
        <v>276</v>
      </c>
      <c r="E446" s="856" t="s">
        <v>79</v>
      </c>
      <c r="F446" s="862" t="s">
        <v>1164</v>
      </c>
      <c r="G446" s="858">
        <v>522</v>
      </c>
      <c r="H446" s="859" t="s">
        <v>978</v>
      </c>
      <c r="I446" s="859" t="s">
        <v>1259</v>
      </c>
      <c r="J446" s="859" t="s">
        <v>291</v>
      </c>
      <c r="K446" s="859" t="s">
        <v>1251</v>
      </c>
      <c r="L446" s="860">
        <v>0.1</v>
      </c>
    </row>
  </sheetData>
  <mergeCells count="3">
    <mergeCell ref="A3:L3"/>
    <mergeCell ref="J1:L1"/>
    <mergeCell ref="J2:L2"/>
  </mergeCells>
  <printOptions horizontalCentered="1"/>
  <pageMargins left="0.70866141732283472" right="0.70866141732283472" top="0.74803149606299213" bottom="0.74803149606299213" header="0.31496062992125984" footer="0.31496062992125984"/>
  <pageSetup paperSize="9" scale="65" fitToHeight="0" orientation="landscape" r:id="rId1"/>
  <headerFooter differentFirst="1" alignWithMargins="0">
    <oddHeader>&amp;C&amp;"Times New Roman,обычный"&amp;P</oddHead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153"/>
  <sheetViews>
    <sheetView tabSelected="1" view="pageBreakPreview" zoomScale="80" zoomScaleNormal="75" zoomScaleSheetLayoutView="80" workbookViewId="0">
      <selection activeCell="C2" sqref="C2"/>
    </sheetView>
  </sheetViews>
  <sheetFormatPr defaultColWidth="9.140625" defaultRowHeight="18.75" outlineLevelRow="1"/>
  <cols>
    <col min="1" max="1" width="7.140625" style="809" customWidth="1" collapsed="1"/>
    <col min="2" max="2" width="115" style="903" customWidth="1"/>
    <col min="3" max="3" width="15.42578125" style="823" customWidth="1"/>
    <col min="4" max="4" width="6.140625" style="825" customWidth="1"/>
    <col min="5" max="5" width="7.28515625" style="799" customWidth="1"/>
    <col min="6" max="6" width="16.140625" style="840" customWidth="1"/>
    <col min="7" max="7" width="10.28515625" style="825" customWidth="1"/>
    <col min="8" max="8" width="20.140625" style="801" customWidth="1"/>
    <col min="9" max="12" width="9.140625" style="801" customWidth="1"/>
    <col min="13" max="16384" width="9.140625" style="801"/>
  </cols>
  <sheetData>
    <row r="1" spans="1:624" ht="38.25" customHeight="1">
      <c r="A1" s="848"/>
      <c r="B1" s="867"/>
      <c r="C1" s="844"/>
      <c r="D1" s="850"/>
      <c r="E1" s="248"/>
      <c r="F1" s="924" t="s">
        <v>1282</v>
      </c>
      <c r="G1" s="924"/>
      <c r="H1" s="924"/>
    </row>
    <row r="2" spans="1:624" s="854" customFormat="1" ht="64.5" customHeight="1">
      <c r="A2" s="848"/>
      <c r="B2" s="867"/>
      <c r="C2" s="844"/>
      <c r="D2" s="850"/>
      <c r="E2" s="248"/>
      <c r="F2" s="924" t="s">
        <v>1306</v>
      </c>
      <c r="G2" s="924"/>
      <c r="H2" s="924"/>
    </row>
    <row r="3" spans="1:624" s="818" customFormat="1" ht="113.25" customHeight="1">
      <c r="A3" s="923" t="s">
        <v>1283</v>
      </c>
      <c r="B3" s="923"/>
      <c r="C3" s="923"/>
      <c r="D3" s="923"/>
      <c r="E3" s="923"/>
      <c r="F3" s="923"/>
      <c r="G3" s="923"/>
      <c r="H3" s="923"/>
    </row>
    <row r="4" spans="1:624" s="818" customFormat="1" ht="20.25">
      <c r="A4" s="842"/>
      <c r="B4" s="906"/>
      <c r="C4" s="842"/>
      <c r="D4" s="842"/>
      <c r="E4" s="842"/>
      <c r="F4" s="832"/>
      <c r="G4" s="842"/>
      <c r="H4" s="847"/>
    </row>
    <row r="5" spans="1:624" s="810" customFormat="1" ht="111" customHeight="1">
      <c r="A5" s="914" t="s">
        <v>1263</v>
      </c>
      <c r="B5" s="919" t="s">
        <v>846</v>
      </c>
      <c r="C5" s="914" t="s">
        <v>234</v>
      </c>
      <c r="D5" s="912" t="s">
        <v>235</v>
      </c>
      <c r="E5" s="912" t="s">
        <v>236</v>
      </c>
      <c r="F5" s="912" t="s">
        <v>1212</v>
      </c>
      <c r="G5" s="912" t="s">
        <v>388</v>
      </c>
      <c r="H5" s="920" t="s">
        <v>1264</v>
      </c>
    </row>
    <row r="6" spans="1:624" s="877" customFormat="1" ht="27.75" customHeight="1">
      <c r="A6" s="809">
        <v>1</v>
      </c>
      <c r="B6" s="809">
        <v>2</v>
      </c>
      <c r="C6" s="809">
        <v>3</v>
      </c>
      <c r="D6" s="809">
        <v>4</v>
      </c>
      <c r="E6" s="809">
        <v>5</v>
      </c>
      <c r="F6" s="809">
        <v>6</v>
      </c>
      <c r="G6" s="809">
        <v>7</v>
      </c>
      <c r="H6" s="809" t="s">
        <v>1285</v>
      </c>
    </row>
    <row r="7" spans="1:624" s="843" customFormat="1" ht="27" customHeight="1">
      <c r="A7" s="853">
        <v>1</v>
      </c>
      <c r="B7" s="816" t="s">
        <v>1292</v>
      </c>
      <c r="C7" s="791"/>
      <c r="D7" s="791"/>
      <c r="E7" s="791"/>
      <c r="F7" s="859"/>
      <c r="G7" s="791"/>
      <c r="H7" s="834">
        <v>2561.223</v>
      </c>
    </row>
    <row r="8" spans="1:624" s="821" customFormat="1" ht="37.5">
      <c r="A8" s="853">
        <v>2</v>
      </c>
      <c r="B8" s="814" t="s">
        <v>909</v>
      </c>
      <c r="C8" s="853"/>
      <c r="D8" s="853"/>
      <c r="E8" s="853"/>
      <c r="F8" s="859"/>
      <c r="G8" s="853"/>
      <c r="H8" s="839">
        <v>1534.1980000000001</v>
      </c>
    </row>
    <row r="9" spans="1:624" ht="37.5" outlineLevel="1">
      <c r="A9" s="853">
        <f>A8+1</f>
        <v>3</v>
      </c>
      <c r="B9" s="815" t="s">
        <v>996</v>
      </c>
      <c r="C9" s="905" t="s">
        <v>911</v>
      </c>
      <c r="D9" s="859" t="s">
        <v>429</v>
      </c>
      <c r="E9" s="859" t="s">
        <v>359</v>
      </c>
      <c r="F9" s="859" t="s">
        <v>1145</v>
      </c>
      <c r="G9" s="904">
        <v>414</v>
      </c>
      <c r="H9" s="861">
        <v>0.1</v>
      </c>
    </row>
    <row r="10" spans="1:624" ht="56.25" outlineLevel="1" collapsed="1">
      <c r="A10" s="853">
        <f t="shared" ref="A10:A73" si="0">A9+1</f>
        <v>4</v>
      </c>
      <c r="B10" s="814" t="s">
        <v>284</v>
      </c>
      <c r="C10" s="905">
        <v>833</v>
      </c>
      <c r="D10" s="859" t="s">
        <v>429</v>
      </c>
      <c r="E10" s="859" t="s">
        <v>208</v>
      </c>
      <c r="F10" s="859" t="s">
        <v>1145</v>
      </c>
      <c r="G10" s="904">
        <v>414</v>
      </c>
      <c r="H10" s="861">
        <v>0.1</v>
      </c>
    </row>
    <row r="11" spans="1:624" ht="37.5" outlineLevel="1">
      <c r="A11" s="853">
        <f t="shared" si="0"/>
        <v>5</v>
      </c>
      <c r="B11" s="815" t="s">
        <v>1218</v>
      </c>
      <c r="C11" s="905">
        <v>833</v>
      </c>
      <c r="D11" s="859" t="s">
        <v>429</v>
      </c>
      <c r="E11" s="859" t="s">
        <v>208</v>
      </c>
      <c r="F11" s="859" t="s">
        <v>1145</v>
      </c>
      <c r="G11" s="904">
        <v>414</v>
      </c>
      <c r="H11" s="861">
        <v>35</v>
      </c>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3"/>
      <c r="AY11" s="803"/>
      <c r="AZ11" s="803"/>
      <c r="BA11" s="803"/>
      <c r="BB11" s="803"/>
      <c r="BC11" s="803"/>
      <c r="BD11" s="803"/>
      <c r="BE11" s="803"/>
      <c r="BF11" s="803"/>
      <c r="BG11" s="803"/>
      <c r="BH11" s="803"/>
      <c r="BI11" s="803"/>
      <c r="BJ11" s="803"/>
      <c r="BK11" s="803"/>
      <c r="BL11" s="803"/>
      <c r="BM11" s="803"/>
      <c r="BN11" s="803"/>
      <c r="BO11" s="803"/>
      <c r="BP11" s="803"/>
      <c r="BQ11" s="803"/>
      <c r="BR11" s="803"/>
      <c r="BS11" s="803"/>
      <c r="BT11" s="803"/>
      <c r="BU11" s="803"/>
      <c r="BV11" s="803"/>
      <c r="BW11" s="803"/>
      <c r="BX11" s="803"/>
      <c r="BY11" s="803"/>
      <c r="BZ11" s="803"/>
      <c r="CA11" s="803"/>
      <c r="CB11" s="803"/>
      <c r="CC11" s="803"/>
      <c r="CD11" s="803"/>
      <c r="CE11" s="803"/>
      <c r="CF11" s="803"/>
      <c r="CG11" s="803"/>
      <c r="CH11" s="803"/>
      <c r="CI11" s="803"/>
      <c r="CJ11" s="803"/>
      <c r="CK11" s="803"/>
      <c r="CL11" s="803"/>
      <c r="CM11" s="803"/>
      <c r="CN11" s="803"/>
      <c r="CO11" s="803"/>
      <c r="CP11" s="803"/>
      <c r="CQ11" s="803"/>
      <c r="CR11" s="803"/>
      <c r="CS11" s="803"/>
      <c r="CT11" s="803"/>
      <c r="CU11" s="803"/>
      <c r="CV11" s="803"/>
      <c r="CW11" s="803"/>
      <c r="CX11" s="803"/>
      <c r="CY11" s="803"/>
      <c r="CZ11" s="803"/>
      <c r="DA11" s="803"/>
      <c r="DB11" s="803"/>
      <c r="DC11" s="803"/>
      <c r="DD11" s="803"/>
      <c r="DE11" s="803"/>
      <c r="DF11" s="803"/>
      <c r="DG11" s="803"/>
      <c r="DH11" s="803"/>
      <c r="DI11" s="803"/>
      <c r="DJ11" s="803"/>
      <c r="DK11" s="803"/>
      <c r="DL11" s="803"/>
      <c r="DM11" s="803"/>
      <c r="DN11" s="803"/>
      <c r="DO11" s="803"/>
      <c r="DP11" s="803"/>
      <c r="DQ11" s="803"/>
      <c r="DR11" s="803"/>
      <c r="DS11" s="803"/>
      <c r="DT11" s="803"/>
      <c r="DU11" s="803"/>
      <c r="DV11" s="803"/>
      <c r="DW11" s="803"/>
      <c r="DX11" s="803"/>
      <c r="DY11" s="803"/>
      <c r="DZ11" s="803"/>
      <c r="EA11" s="803"/>
      <c r="EB11" s="803"/>
      <c r="EC11" s="803"/>
      <c r="ED11" s="803"/>
      <c r="EE11" s="803"/>
      <c r="EF11" s="803"/>
      <c r="EG11" s="803"/>
      <c r="EH11" s="803"/>
      <c r="EI11" s="803"/>
      <c r="EJ11" s="803"/>
      <c r="EK11" s="803"/>
      <c r="EL11" s="803"/>
      <c r="EM11" s="803"/>
      <c r="EN11" s="803"/>
      <c r="EO11" s="803"/>
      <c r="EP11" s="803"/>
      <c r="EQ11" s="803"/>
      <c r="ER11" s="803"/>
      <c r="ES11" s="803"/>
      <c r="ET11" s="803"/>
      <c r="EU11" s="803"/>
      <c r="EV11" s="803"/>
      <c r="EW11" s="803"/>
      <c r="EX11" s="803"/>
      <c r="EY11" s="803"/>
      <c r="EZ11" s="803"/>
      <c r="FA11" s="803"/>
      <c r="FB11" s="803"/>
      <c r="FC11" s="803"/>
      <c r="FD11" s="803"/>
      <c r="FE11" s="803"/>
      <c r="FF11" s="803"/>
      <c r="FG11" s="803"/>
      <c r="FH11" s="803"/>
      <c r="FI11" s="803"/>
      <c r="FJ11" s="803"/>
      <c r="FK11" s="803"/>
      <c r="FL11" s="803"/>
      <c r="FM11" s="803"/>
      <c r="FN11" s="803"/>
      <c r="FO11" s="803"/>
      <c r="FP11" s="803"/>
      <c r="FQ11" s="803"/>
      <c r="FR11" s="803"/>
      <c r="FS11" s="803"/>
      <c r="FT11" s="803"/>
      <c r="FU11" s="803"/>
      <c r="FV11" s="803"/>
      <c r="FW11" s="803"/>
      <c r="FX11" s="803"/>
      <c r="FY11" s="803"/>
      <c r="FZ11" s="803"/>
      <c r="GA11" s="803"/>
      <c r="GB11" s="803"/>
      <c r="GC11" s="803"/>
      <c r="GD11" s="803"/>
      <c r="GE11" s="803"/>
      <c r="GF11" s="803"/>
      <c r="GG11" s="803"/>
      <c r="GH11" s="803"/>
      <c r="GI11" s="803"/>
      <c r="GJ11" s="803"/>
      <c r="GK11" s="803"/>
      <c r="GL11" s="803"/>
      <c r="GM11" s="803"/>
      <c r="GN11" s="803"/>
      <c r="GO11" s="803"/>
      <c r="GP11" s="803"/>
      <c r="GQ11" s="803"/>
      <c r="GR11" s="803"/>
      <c r="GS11" s="803"/>
      <c r="GT11" s="803"/>
      <c r="GU11" s="803"/>
      <c r="GV11" s="803"/>
      <c r="GW11" s="803"/>
      <c r="GX11" s="803"/>
      <c r="GY11" s="803"/>
      <c r="GZ11" s="803"/>
      <c r="HA11" s="803"/>
      <c r="HB11" s="803"/>
      <c r="HC11" s="803"/>
      <c r="HD11" s="803"/>
      <c r="HE11" s="803"/>
      <c r="HF11" s="803"/>
      <c r="HG11" s="803"/>
      <c r="HH11" s="803"/>
      <c r="HI11" s="803"/>
      <c r="HJ11" s="803"/>
      <c r="HK11" s="803"/>
      <c r="HL11" s="803"/>
      <c r="HM11" s="803"/>
      <c r="HN11" s="803"/>
      <c r="HO11" s="803"/>
      <c r="HP11" s="803"/>
      <c r="HQ11" s="803"/>
      <c r="HR11" s="803"/>
      <c r="HS11" s="803"/>
      <c r="HT11" s="803"/>
      <c r="HU11" s="803"/>
      <c r="HV11" s="803"/>
      <c r="HW11" s="803"/>
      <c r="HX11" s="803"/>
      <c r="HY11" s="803"/>
      <c r="HZ11" s="803"/>
      <c r="IA11" s="803"/>
      <c r="IB11" s="803"/>
      <c r="IC11" s="803"/>
      <c r="ID11" s="803"/>
      <c r="IE11" s="803"/>
      <c r="IF11" s="803"/>
      <c r="IG11" s="803"/>
      <c r="IH11" s="803"/>
      <c r="II11" s="803"/>
      <c r="IJ11" s="803"/>
      <c r="IK11" s="803"/>
      <c r="IL11" s="803"/>
      <c r="IM11" s="803"/>
      <c r="IN11" s="803"/>
      <c r="IO11" s="803"/>
      <c r="IP11" s="803"/>
      <c r="IQ11" s="803"/>
      <c r="IR11" s="803"/>
      <c r="IS11" s="803"/>
      <c r="IT11" s="803"/>
      <c r="IU11" s="803"/>
      <c r="IV11" s="803"/>
      <c r="IW11" s="803"/>
      <c r="IX11" s="803"/>
      <c r="IY11" s="803"/>
      <c r="IZ11" s="803"/>
      <c r="JA11" s="803"/>
      <c r="JB11" s="803"/>
      <c r="JC11" s="803"/>
      <c r="JD11" s="803"/>
      <c r="JE11" s="803"/>
      <c r="JF11" s="803"/>
      <c r="JG11" s="803"/>
      <c r="JH11" s="803"/>
      <c r="JI11" s="803"/>
      <c r="JJ11" s="803"/>
      <c r="JK11" s="803"/>
      <c r="JL11" s="803"/>
      <c r="JM11" s="803"/>
      <c r="JN11" s="803"/>
      <c r="JO11" s="803"/>
      <c r="JP11" s="803"/>
      <c r="JQ11" s="803"/>
      <c r="JR11" s="803"/>
      <c r="JS11" s="803"/>
      <c r="JT11" s="803"/>
      <c r="JU11" s="803"/>
      <c r="JV11" s="803"/>
      <c r="JW11" s="803"/>
      <c r="JX11" s="803"/>
      <c r="JY11" s="803"/>
      <c r="JZ11" s="803"/>
      <c r="KA11" s="803"/>
      <c r="KB11" s="803"/>
      <c r="KC11" s="803"/>
      <c r="KD11" s="803"/>
      <c r="KE11" s="803"/>
      <c r="KF11" s="803"/>
      <c r="KG11" s="803"/>
      <c r="KH11" s="803"/>
      <c r="KI11" s="803"/>
      <c r="KJ11" s="803"/>
      <c r="KK11" s="803"/>
      <c r="KL11" s="803"/>
      <c r="KM11" s="803"/>
      <c r="KN11" s="803"/>
      <c r="KO11" s="803"/>
      <c r="KP11" s="803"/>
      <c r="KQ11" s="803"/>
      <c r="KR11" s="803"/>
      <c r="KS11" s="803"/>
      <c r="KT11" s="803"/>
      <c r="KU11" s="803"/>
      <c r="KV11" s="803"/>
      <c r="KW11" s="803"/>
      <c r="KX11" s="803"/>
      <c r="KY11" s="803"/>
      <c r="KZ11" s="803"/>
      <c r="LA11" s="803"/>
      <c r="LB11" s="803"/>
      <c r="LC11" s="803"/>
      <c r="LD11" s="803"/>
      <c r="LE11" s="803"/>
      <c r="LF11" s="803"/>
      <c r="LG11" s="803"/>
      <c r="LH11" s="803"/>
      <c r="LI11" s="803"/>
      <c r="LJ11" s="803"/>
      <c r="LK11" s="803"/>
      <c r="LL11" s="803"/>
      <c r="LM11" s="803"/>
      <c r="LN11" s="803"/>
      <c r="LO11" s="803"/>
      <c r="LP11" s="803"/>
      <c r="LQ11" s="803"/>
      <c r="LR11" s="803"/>
      <c r="LS11" s="803"/>
      <c r="LT11" s="803"/>
      <c r="LU11" s="803"/>
      <c r="LV11" s="803"/>
      <c r="LW11" s="803"/>
      <c r="LX11" s="803"/>
      <c r="LY11" s="803"/>
      <c r="LZ11" s="803"/>
      <c r="MA11" s="803"/>
      <c r="MB11" s="803"/>
      <c r="MC11" s="803"/>
      <c r="MD11" s="803"/>
      <c r="ME11" s="803"/>
      <c r="MF11" s="803"/>
      <c r="MG11" s="803"/>
      <c r="MH11" s="803"/>
      <c r="MI11" s="803"/>
      <c r="MJ11" s="803"/>
      <c r="MK11" s="803"/>
      <c r="ML11" s="803"/>
      <c r="MM11" s="803"/>
      <c r="MN11" s="803"/>
      <c r="MO11" s="803"/>
      <c r="MP11" s="803"/>
      <c r="MQ11" s="803"/>
      <c r="MR11" s="803"/>
      <c r="MS11" s="803"/>
      <c r="MT11" s="803"/>
      <c r="MU11" s="803"/>
      <c r="MV11" s="803"/>
      <c r="MW11" s="803"/>
      <c r="MX11" s="803"/>
      <c r="MY11" s="803"/>
      <c r="MZ11" s="803"/>
      <c r="NA11" s="803"/>
      <c r="NB11" s="803"/>
      <c r="NC11" s="803"/>
      <c r="ND11" s="803"/>
      <c r="NE11" s="803"/>
      <c r="NF11" s="803"/>
      <c r="NG11" s="803"/>
      <c r="NH11" s="803"/>
      <c r="NI11" s="803"/>
      <c r="NJ11" s="803"/>
      <c r="NK11" s="803"/>
      <c r="NL11" s="803"/>
      <c r="NM11" s="803"/>
      <c r="NN11" s="803"/>
      <c r="NO11" s="803"/>
      <c r="NP11" s="803"/>
      <c r="NQ11" s="803"/>
      <c r="NR11" s="803"/>
      <c r="NS11" s="803"/>
      <c r="NT11" s="803"/>
      <c r="NU11" s="803"/>
      <c r="NV11" s="803"/>
      <c r="NW11" s="803"/>
      <c r="NX11" s="803"/>
      <c r="NY11" s="803"/>
      <c r="NZ11" s="803"/>
      <c r="OA11" s="803"/>
      <c r="OB11" s="803"/>
      <c r="OC11" s="803"/>
      <c r="OD11" s="803"/>
      <c r="OE11" s="803"/>
      <c r="OF11" s="803"/>
      <c r="OG11" s="803"/>
      <c r="OH11" s="803"/>
      <c r="OI11" s="803"/>
      <c r="OJ11" s="803"/>
      <c r="OK11" s="803"/>
      <c r="OL11" s="803"/>
      <c r="OM11" s="803"/>
      <c r="ON11" s="803"/>
      <c r="OO11" s="803"/>
      <c r="OP11" s="803"/>
      <c r="OQ11" s="803"/>
      <c r="OR11" s="803"/>
      <c r="OS11" s="803"/>
      <c r="OT11" s="803"/>
      <c r="OU11" s="803"/>
      <c r="OV11" s="803"/>
      <c r="OW11" s="803"/>
      <c r="OX11" s="803"/>
      <c r="OY11" s="803"/>
      <c r="OZ11" s="803"/>
      <c r="PA11" s="803"/>
      <c r="PB11" s="803"/>
      <c r="PC11" s="803"/>
      <c r="PD11" s="803"/>
      <c r="PE11" s="803"/>
      <c r="PF11" s="803"/>
      <c r="PG11" s="803"/>
      <c r="PH11" s="803"/>
      <c r="PI11" s="803"/>
      <c r="PJ11" s="803"/>
      <c r="PK11" s="803"/>
      <c r="PL11" s="803"/>
      <c r="PM11" s="803"/>
      <c r="PN11" s="803"/>
      <c r="PO11" s="803"/>
      <c r="PP11" s="803"/>
      <c r="PQ11" s="803"/>
      <c r="PR11" s="803"/>
      <c r="PS11" s="803"/>
      <c r="PT11" s="803"/>
      <c r="PU11" s="803"/>
      <c r="PV11" s="803"/>
      <c r="PW11" s="803"/>
      <c r="PX11" s="803"/>
      <c r="PY11" s="803"/>
      <c r="PZ11" s="803"/>
      <c r="QA11" s="803"/>
      <c r="QB11" s="803"/>
      <c r="QC11" s="803"/>
      <c r="QD11" s="803"/>
      <c r="QE11" s="803"/>
      <c r="QF11" s="803"/>
      <c r="QG11" s="803"/>
      <c r="QH11" s="803"/>
      <c r="QI11" s="803"/>
      <c r="QJ11" s="803"/>
      <c r="QK11" s="803"/>
      <c r="QL11" s="803"/>
      <c r="QM11" s="803"/>
      <c r="QN11" s="803"/>
      <c r="QO11" s="803"/>
      <c r="QP11" s="803"/>
      <c r="QQ11" s="803"/>
      <c r="QR11" s="803"/>
      <c r="QS11" s="803"/>
      <c r="QT11" s="803"/>
      <c r="QU11" s="803"/>
      <c r="QV11" s="803"/>
      <c r="QW11" s="803"/>
      <c r="QX11" s="803"/>
      <c r="QY11" s="803"/>
      <c r="QZ11" s="803"/>
      <c r="RA11" s="803"/>
      <c r="RB11" s="803"/>
      <c r="RC11" s="803"/>
      <c r="RD11" s="803"/>
      <c r="RE11" s="803"/>
      <c r="RF11" s="803"/>
      <c r="RG11" s="803"/>
      <c r="RH11" s="803"/>
      <c r="RI11" s="803"/>
      <c r="RJ11" s="803"/>
      <c r="RK11" s="803"/>
      <c r="RL11" s="803"/>
      <c r="RM11" s="803"/>
      <c r="RN11" s="803"/>
      <c r="RO11" s="803"/>
      <c r="RP11" s="803"/>
      <c r="RQ11" s="803"/>
      <c r="RR11" s="803"/>
      <c r="RS11" s="803"/>
      <c r="RT11" s="803"/>
      <c r="RU11" s="803"/>
      <c r="RV11" s="803"/>
      <c r="RW11" s="803"/>
      <c r="RX11" s="803"/>
      <c r="RY11" s="803"/>
      <c r="RZ11" s="803"/>
      <c r="SA11" s="803"/>
      <c r="SB11" s="803"/>
      <c r="SC11" s="803"/>
      <c r="SD11" s="803"/>
      <c r="SE11" s="803"/>
      <c r="SF11" s="803"/>
      <c r="SG11" s="803"/>
      <c r="SH11" s="803"/>
      <c r="SI11" s="803"/>
      <c r="SJ11" s="803"/>
      <c r="SK11" s="803"/>
      <c r="SL11" s="803"/>
      <c r="SM11" s="803"/>
      <c r="SN11" s="803"/>
      <c r="SO11" s="803"/>
      <c r="SP11" s="803"/>
      <c r="SQ11" s="803"/>
      <c r="SR11" s="803"/>
      <c r="SS11" s="803"/>
      <c r="ST11" s="803"/>
      <c r="SU11" s="803"/>
      <c r="SV11" s="803"/>
      <c r="SW11" s="803"/>
      <c r="SX11" s="803"/>
      <c r="SY11" s="803"/>
      <c r="SZ11" s="803"/>
      <c r="TA11" s="803"/>
      <c r="TB11" s="803"/>
      <c r="TC11" s="803"/>
      <c r="TD11" s="803"/>
      <c r="TE11" s="803"/>
      <c r="TF11" s="803"/>
      <c r="TG11" s="803"/>
      <c r="TH11" s="803"/>
      <c r="TI11" s="803"/>
      <c r="TJ11" s="803"/>
      <c r="TK11" s="803"/>
      <c r="TL11" s="803"/>
      <c r="TM11" s="803"/>
      <c r="TN11" s="803"/>
      <c r="TO11" s="803"/>
      <c r="TP11" s="803"/>
      <c r="TQ11" s="803"/>
      <c r="TR11" s="803"/>
      <c r="TS11" s="803"/>
      <c r="TT11" s="803"/>
      <c r="TU11" s="803"/>
      <c r="TV11" s="803"/>
      <c r="TW11" s="803"/>
      <c r="TX11" s="803"/>
      <c r="TY11" s="803"/>
      <c r="TZ11" s="803"/>
      <c r="UA11" s="803"/>
      <c r="UB11" s="803"/>
      <c r="UC11" s="803"/>
      <c r="UD11" s="803"/>
      <c r="UE11" s="803"/>
      <c r="UF11" s="803"/>
      <c r="UG11" s="803"/>
      <c r="UH11" s="803"/>
      <c r="UI11" s="803"/>
      <c r="UJ11" s="803"/>
      <c r="UK11" s="803"/>
      <c r="UL11" s="803"/>
      <c r="UM11" s="803"/>
      <c r="UN11" s="803"/>
      <c r="UO11" s="803"/>
      <c r="UP11" s="803"/>
      <c r="UQ11" s="803"/>
      <c r="UR11" s="803"/>
      <c r="US11" s="803"/>
      <c r="UT11" s="803"/>
      <c r="UU11" s="803"/>
      <c r="UV11" s="803"/>
      <c r="UW11" s="803"/>
      <c r="UX11" s="803"/>
      <c r="UY11" s="803"/>
      <c r="UZ11" s="803"/>
      <c r="VA11" s="803"/>
      <c r="VB11" s="803"/>
      <c r="VC11" s="803"/>
      <c r="VD11" s="803"/>
      <c r="VE11" s="803"/>
      <c r="VF11" s="803"/>
      <c r="VG11" s="803"/>
      <c r="VH11" s="803"/>
      <c r="VI11" s="803"/>
      <c r="VJ11" s="803"/>
      <c r="VK11" s="803"/>
      <c r="VL11" s="803"/>
      <c r="VM11" s="803"/>
      <c r="VN11" s="803"/>
      <c r="VO11" s="803"/>
      <c r="VP11" s="803"/>
      <c r="VQ11" s="803"/>
      <c r="VR11" s="803"/>
      <c r="VS11" s="803"/>
      <c r="VT11" s="803"/>
      <c r="VU11" s="803"/>
      <c r="VV11" s="803"/>
      <c r="VW11" s="803"/>
      <c r="VX11" s="803"/>
      <c r="VY11" s="803"/>
      <c r="VZ11" s="803"/>
      <c r="WA11" s="803"/>
      <c r="WB11" s="803"/>
      <c r="WC11" s="803"/>
      <c r="WD11" s="803"/>
      <c r="WE11" s="803"/>
      <c r="WF11" s="803"/>
      <c r="WG11" s="803"/>
      <c r="WH11" s="803"/>
      <c r="WI11" s="803"/>
      <c r="WJ11" s="803"/>
      <c r="WK11" s="803"/>
      <c r="WL11" s="803"/>
      <c r="WM11" s="803"/>
      <c r="WN11" s="803"/>
      <c r="WO11" s="803"/>
      <c r="WP11" s="803"/>
      <c r="WQ11" s="803"/>
      <c r="WR11" s="803"/>
      <c r="WS11" s="803"/>
      <c r="WT11" s="803"/>
      <c r="WU11" s="803"/>
      <c r="WV11" s="803"/>
      <c r="WW11" s="803"/>
      <c r="WX11" s="803"/>
      <c r="WY11" s="803"/>
      <c r="WZ11" s="803"/>
    </row>
    <row r="12" spans="1:624" ht="37.5" outlineLevel="1">
      <c r="A12" s="853">
        <f t="shared" si="0"/>
        <v>6</v>
      </c>
      <c r="B12" s="816" t="s">
        <v>913</v>
      </c>
      <c r="C12" s="905" t="s">
        <v>911</v>
      </c>
      <c r="D12" s="859" t="s">
        <v>429</v>
      </c>
      <c r="E12" s="859" t="s">
        <v>209</v>
      </c>
      <c r="F12" s="859" t="s">
        <v>1144</v>
      </c>
      <c r="G12" s="904">
        <v>414</v>
      </c>
      <c r="H12" s="861">
        <v>0.1</v>
      </c>
    </row>
    <row r="13" spans="1:624" ht="37.5" outlineLevel="1">
      <c r="A13" s="853">
        <f t="shared" si="0"/>
        <v>7</v>
      </c>
      <c r="B13" s="815" t="s">
        <v>914</v>
      </c>
      <c r="C13" s="905">
        <v>833</v>
      </c>
      <c r="D13" s="859" t="s">
        <v>429</v>
      </c>
      <c r="E13" s="859" t="s">
        <v>209</v>
      </c>
      <c r="F13" s="859" t="s">
        <v>1144</v>
      </c>
      <c r="G13" s="904">
        <v>414</v>
      </c>
      <c r="H13" s="861">
        <v>0.125</v>
      </c>
    </row>
    <row r="14" spans="1:624" ht="37.5" outlineLevel="1">
      <c r="A14" s="853">
        <f t="shared" si="0"/>
        <v>8</v>
      </c>
      <c r="B14" s="815" t="s">
        <v>995</v>
      </c>
      <c r="C14" s="905" t="s">
        <v>911</v>
      </c>
      <c r="D14" s="859" t="s">
        <v>429</v>
      </c>
      <c r="E14" s="859" t="s">
        <v>209</v>
      </c>
      <c r="F14" s="859" t="s">
        <v>1144</v>
      </c>
      <c r="G14" s="904">
        <v>414</v>
      </c>
      <c r="H14" s="861">
        <v>0.1</v>
      </c>
      <c r="I14" s="854"/>
      <c r="J14" s="854"/>
      <c r="K14" s="854"/>
      <c r="L14" s="854"/>
      <c r="M14" s="854"/>
      <c r="N14" s="854"/>
      <c r="O14" s="854"/>
      <c r="P14" s="854"/>
      <c r="Q14" s="854"/>
      <c r="R14" s="854"/>
      <c r="S14" s="854"/>
      <c r="T14" s="854"/>
      <c r="U14" s="854"/>
      <c r="V14" s="854"/>
      <c r="W14" s="854"/>
      <c r="X14" s="854"/>
      <c r="Y14" s="854"/>
      <c r="Z14" s="854"/>
      <c r="AA14" s="854"/>
      <c r="AB14" s="854"/>
      <c r="AC14" s="854"/>
      <c r="AD14" s="854"/>
      <c r="AE14" s="854"/>
      <c r="AF14" s="854"/>
      <c r="AG14" s="854"/>
      <c r="AH14" s="854"/>
      <c r="AI14" s="854"/>
      <c r="AJ14" s="854"/>
      <c r="AK14" s="854"/>
      <c r="AL14" s="854"/>
      <c r="AM14" s="854"/>
      <c r="AN14" s="854"/>
      <c r="AO14" s="854"/>
      <c r="AP14" s="854"/>
      <c r="AQ14" s="854"/>
      <c r="AR14" s="854"/>
      <c r="AS14" s="854"/>
      <c r="AT14" s="854"/>
      <c r="AU14" s="854"/>
      <c r="AV14" s="854"/>
      <c r="AW14" s="854"/>
      <c r="AX14" s="854"/>
      <c r="AY14" s="854"/>
      <c r="AZ14" s="854"/>
      <c r="BA14" s="854"/>
      <c r="BB14" s="854"/>
      <c r="BC14" s="854"/>
      <c r="BD14" s="854"/>
      <c r="BE14" s="854"/>
      <c r="BF14" s="854"/>
      <c r="BG14" s="854"/>
      <c r="BH14" s="854"/>
      <c r="BI14" s="854"/>
      <c r="BJ14" s="854"/>
      <c r="BK14" s="854"/>
      <c r="BL14" s="854"/>
      <c r="BM14" s="854"/>
      <c r="BN14" s="854"/>
      <c r="BO14" s="854"/>
      <c r="BP14" s="854"/>
      <c r="BQ14" s="854"/>
      <c r="BR14" s="854"/>
      <c r="BS14" s="854"/>
      <c r="BT14" s="854"/>
      <c r="BU14" s="854"/>
      <c r="BV14" s="854"/>
      <c r="BW14" s="854"/>
      <c r="BX14" s="854"/>
      <c r="BY14" s="854"/>
      <c r="BZ14" s="854"/>
      <c r="CA14" s="854"/>
      <c r="CB14" s="854"/>
      <c r="CC14" s="854"/>
      <c r="CD14" s="854"/>
      <c r="CE14" s="854"/>
      <c r="CF14" s="854"/>
      <c r="CG14" s="854"/>
      <c r="CH14" s="854"/>
      <c r="CI14" s="854"/>
      <c r="CJ14" s="854"/>
      <c r="CK14" s="854"/>
      <c r="CL14" s="854"/>
      <c r="CM14" s="854"/>
      <c r="CN14" s="854"/>
      <c r="CO14" s="854"/>
      <c r="CP14" s="854"/>
      <c r="CQ14" s="854"/>
      <c r="CR14" s="854"/>
      <c r="CS14" s="854"/>
      <c r="CT14" s="854"/>
      <c r="CU14" s="854"/>
      <c r="CV14" s="854"/>
      <c r="CW14" s="854"/>
      <c r="CX14" s="854"/>
      <c r="CY14" s="854"/>
      <c r="CZ14" s="854"/>
      <c r="DA14" s="854"/>
      <c r="DB14" s="854"/>
      <c r="DC14" s="854"/>
      <c r="DD14" s="854"/>
      <c r="DE14" s="854"/>
      <c r="DF14" s="854"/>
      <c r="DG14" s="854"/>
      <c r="DH14" s="854"/>
      <c r="DI14" s="854"/>
      <c r="DJ14" s="854"/>
      <c r="DK14" s="854"/>
      <c r="DL14" s="854"/>
      <c r="DM14" s="854"/>
      <c r="DN14" s="854"/>
      <c r="DO14" s="854"/>
      <c r="DP14" s="854"/>
      <c r="DQ14" s="854"/>
      <c r="DR14" s="854"/>
      <c r="DS14" s="854"/>
      <c r="DT14" s="854"/>
      <c r="DU14" s="854"/>
      <c r="DV14" s="854"/>
      <c r="DW14" s="854"/>
      <c r="DX14" s="854"/>
      <c r="DY14" s="854"/>
      <c r="DZ14" s="854"/>
      <c r="EA14" s="854"/>
      <c r="EB14" s="854"/>
      <c r="EC14" s="854"/>
      <c r="ED14" s="854"/>
      <c r="EE14" s="854"/>
      <c r="EF14" s="854"/>
      <c r="EG14" s="854"/>
      <c r="EH14" s="854"/>
      <c r="EI14" s="854"/>
      <c r="EJ14" s="854"/>
      <c r="EK14" s="854"/>
      <c r="EL14" s="854"/>
      <c r="EM14" s="854"/>
      <c r="EN14" s="854"/>
      <c r="EO14" s="854"/>
      <c r="EP14" s="854"/>
      <c r="EQ14" s="854"/>
      <c r="ER14" s="854"/>
      <c r="ES14" s="854"/>
      <c r="ET14" s="854"/>
      <c r="EU14" s="854"/>
      <c r="EV14" s="854"/>
      <c r="EW14" s="854"/>
      <c r="EX14" s="854"/>
      <c r="EY14" s="854"/>
      <c r="EZ14" s="854"/>
      <c r="FA14" s="854"/>
      <c r="FB14" s="854"/>
      <c r="FC14" s="854"/>
      <c r="FD14" s="854"/>
      <c r="FE14" s="854"/>
      <c r="FF14" s="854"/>
      <c r="FG14" s="854"/>
      <c r="FH14" s="854"/>
      <c r="FI14" s="854"/>
      <c r="FJ14" s="854"/>
      <c r="FK14" s="854"/>
      <c r="FL14" s="854"/>
      <c r="FM14" s="854"/>
      <c r="FN14" s="854"/>
      <c r="FO14" s="854"/>
      <c r="FP14" s="854"/>
      <c r="FQ14" s="854"/>
      <c r="FR14" s="854"/>
      <c r="FS14" s="854"/>
      <c r="FT14" s="854"/>
      <c r="FU14" s="854"/>
      <c r="FV14" s="854"/>
      <c r="FW14" s="854"/>
      <c r="FX14" s="854"/>
      <c r="FY14" s="854"/>
      <c r="FZ14" s="854"/>
      <c r="GA14" s="854"/>
      <c r="GB14" s="854"/>
      <c r="GC14" s="854"/>
      <c r="GD14" s="854"/>
      <c r="GE14" s="854"/>
      <c r="GF14" s="854"/>
      <c r="GG14" s="854"/>
      <c r="GH14" s="854"/>
      <c r="GI14" s="854"/>
      <c r="GJ14" s="854"/>
      <c r="GK14" s="854"/>
      <c r="GL14" s="854"/>
      <c r="GM14" s="854"/>
      <c r="GN14" s="854"/>
      <c r="GO14" s="854"/>
      <c r="GP14" s="854"/>
      <c r="GQ14" s="854"/>
      <c r="GR14" s="854"/>
      <c r="GS14" s="854"/>
      <c r="GT14" s="854"/>
      <c r="GU14" s="854"/>
      <c r="GV14" s="854"/>
      <c r="GW14" s="854"/>
      <c r="GX14" s="854"/>
      <c r="GY14" s="854"/>
      <c r="GZ14" s="854"/>
      <c r="HA14" s="854"/>
      <c r="HB14" s="854"/>
      <c r="HC14" s="854"/>
      <c r="HD14" s="854"/>
      <c r="HE14" s="854"/>
      <c r="HF14" s="854"/>
      <c r="HG14" s="854"/>
      <c r="HH14" s="854"/>
      <c r="HI14" s="854"/>
      <c r="HJ14" s="854"/>
      <c r="HK14" s="854"/>
      <c r="HL14" s="854"/>
      <c r="HM14" s="854"/>
      <c r="HN14" s="854"/>
      <c r="HO14" s="854"/>
      <c r="HP14" s="854"/>
      <c r="HQ14" s="854"/>
      <c r="HR14" s="854"/>
      <c r="HS14" s="854"/>
      <c r="HT14" s="854"/>
      <c r="HU14" s="854"/>
      <c r="HV14" s="854"/>
      <c r="HW14" s="854"/>
      <c r="HX14" s="854"/>
      <c r="HY14" s="854"/>
      <c r="HZ14" s="854"/>
      <c r="IA14" s="854"/>
      <c r="IB14" s="854"/>
      <c r="IC14" s="854"/>
      <c r="ID14" s="854"/>
      <c r="IE14" s="854"/>
      <c r="IF14" s="854"/>
      <c r="IG14" s="854"/>
      <c r="IH14" s="854"/>
      <c r="II14" s="854"/>
      <c r="IJ14" s="854"/>
      <c r="IK14" s="854"/>
      <c r="IL14" s="854"/>
      <c r="IM14" s="854"/>
      <c r="IN14" s="854"/>
      <c r="IO14" s="854"/>
      <c r="IP14" s="854"/>
      <c r="IQ14" s="854"/>
      <c r="IR14" s="854"/>
      <c r="IS14" s="854"/>
      <c r="IT14" s="854"/>
      <c r="IU14" s="854"/>
      <c r="IV14" s="854"/>
      <c r="IW14" s="854"/>
      <c r="IX14" s="854"/>
      <c r="IY14" s="854"/>
      <c r="IZ14" s="854"/>
      <c r="JA14" s="854"/>
      <c r="JB14" s="854"/>
      <c r="JC14" s="854"/>
      <c r="JD14" s="854"/>
      <c r="JE14" s="854"/>
      <c r="JF14" s="854"/>
      <c r="JG14" s="854"/>
      <c r="JH14" s="854"/>
      <c r="JI14" s="854"/>
      <c r="JJ14" s="854"/>
      <c r="JK14" s="854"/>
      <c r="JL14" s="854"/>
      <c r="JM14" s="854"/>
      <c r="JN14" s="854"/>
      <c r="JO14" s="854"/>
      <c r="JP14" s="854"/>
      <c r="JQ14" s="854"/>
      <c r="JR14" s="854"/>
      <c r="JS14" s="854"/>
      <c r="JT14" s="854"/>
      <c r="JU14" s="854"/>
      <c r="JV14" s="854"/>
      <c r="JW14" s="854"/>
      <c r="JX14" s="854"/>
      <c r="JY14" s="854"/>
      <c r="JZ14" s="854"/>
      <c r="KA14" s="854"/>
      <c r="KB14" s="854"/>
      <c r="KC14" s="854"/>
      <c r="KD14" s="854"/>
      <c r="KE14" s="854"/>
      <c r="KF14" s="854"/>
      <c r="KG14" s="854"/>
      <c r="KH14" s="854"/>
      <c r="KI14" s="854"/>
      <c r="KJ14" s="854"/>
      <c r="KK14" s="854"/>
      <c r="KL14" s="854"/>
      <c r="KM14" s="854"/>
      <c r="KN14" s="854"/>
      <c r="KO14" s="854"/>
      <c r="KP14" s="854"/>
      <c r="KQ14" s="854"/>
      <c r="KR14" s="854"/>
      <c r="KS14" s="854"/>
      <c r="KT14" s="854"/>
      <c r="KU14" s="854"/>
      <c r="KV14" s="854"/>
      <c r="KW14" s="854"/>
      <c r="KX14" s="854"/>
      <c r="KY14" s="854"/>
      <c r="KZ14" s="854"/>
      <c r="LA14" s="854"/>
      <c r="LB14" s="854"/>
      <c r="LC14" s="854"/>
      <c r="LD14" s="854"/>
      <c r="LE14" s="854"/>
      <c r="LF14" s="854"/>
      <c r="LG14" s="854"/>
      <c r="LH14" s="854"/>
      <c r="LI14" s="854"/>
      <c r="LJ14" s="854"/>
      <c r="LK14" s="854"/>
      <c r="LL14" s="854"/>
      <c r="LM14" s="854"/>
      <c r="LN14" s="854"/>
      <c r="LO14" s="854"/>
      <c r="LP14" s="854"/>
      <c r="LQ14" s="854"/>
      <c r="LR14" s="854"/>
      <c r="LS14" s="854"/>
      <c r="LT14" s="854"/>
      <c r="LU14" s="854"/>
      <c r="LV14" s="854"/>
      <c r="LW14" s="854"/>
      <c r="LX14" s="854"/>
      <c r="LY14" s="854"/>
      <c r="LZ14" s="854"/>
      <c r="MA14" s="854"/>
      <c r="MB14" s="854"/>
      <c r="MC14" s="854"/>
      <c r="MD14" s="854"/>
      <c r="ME14" s="854"/>
      <c r="MF14" s="854"/>
      <c r="MG14" s="854"/>
      <c r="MH14" s="854"/>
      <c r="MI14" s="854"/>
      <c r="MJ14" s="854"/>
      <c r="MK14" s="854"/>
      <c r="ML14" s="854"/>
      <c r="MM14" s="854"/>
      <c r="MN14" s="854"/>
      <c r="MO14" s="854"/>
      <c r="MP14" s="854"/>
      <c r="MQ14" s="854"/>
      <c r="MR14" s="854"/>
      <c r="MS14" s="854"/>
      <c r="MT14" s="854"/>
      <c r="MU14" s="854"/>
      <c r="MV14" s="854"/>
      <c r="MW14" s="854"/>
      <c r="MX14" s="854"/>
      <c r="MY14" s="854"/>
      <c r="MZ14" s="854"/>
      <c r="NA14" s="854"/>
      <c r="NB14" s="854"/>
      <c r="NC14" s="854"/>
      <c r="ND14" s="854"/>
      <c r="NE14" s="854"/>
      <c r="NF14" s="854"/>
      <c r="NG14" s="854"/>
      <c r="NH14" s="854"/>
      <c r="NI14" s="854"/>
      <c r="NJ14" s="854"/>
      <c r="NK14" s="854"/>
      <c r="NL14" s="854"/>
      <c r="NM14" s="854"/>
      <c r="NN14" s="854"/>
      <c r="NO14" s="854"/>
      <c r="NP14" s="854"/>
      <c r="NQ14" s="854"/>
      <c r="NR14" s="854"/>
      <c r="NS14" s="854"/>
      <c r="NT14" s="854"/>
      <c r="NU14" s="854"/>
      <c r="NV14" s="854"/>
      <c r="NW14" s="854"/>
      <c r="NX14" s="854"/>
      <c r="NY14" s="854"/>
      <c r="NZ14" s="854"/>
      <c r="OA14" s="854"/>
      <c r="OB14" s="854"/>
      <c r="OC14" s="854"/>
      <c r="OD14" s="854"/>
      <c r="OE14" s="854"/>
      <c r="OF14" s="854"/>
      <c r="OG14" s="854"/>
      <c r="OH14" s="854"/>
      <c r="OI14" s="854"/>
      <c r="OJ14" s="854"/>
      <c r="OK14" s="854"/>
      <c r="OL14" s="854"/>
      <c r="OM14" s="854"/>
      <c r="ON14" s="854"/>
      <c r="OO14" s="854"/>
      <c r="OP14" s="854"/>
      <c r="OQ14" s="854"/>
      <c r="OR14" s="854"/>
      <c r="OS14" s="854"/>
      <c r="OT14" s="854"/>
      <c r="OU14" s="854"/>
      <c r="OV14" s="854"/>
      <c r="OW14" s="854"/>
      <c r="OX14" s="854"/>
      <c r="OY14" s="854"/>
      <c r="OZ14" s="854"/>
      <c r="PA14" s="854"/>
      <c r="PB14" s="854"/>
      <c r="PC14" s="854"/>
      <c r="PD14" s="854"/>
      <c r="PE14" s="854"/>
      <c r="PF14" s="854"/>
      <c r="PG14" s="854"/>
      <c r="PH14" s="854"/>
      <c r="PI14" s="854"/>
      <c r="PJ14" s="854"/>
      <c r="PK14" s="854"/>
      <c r="PL14" s="854"/>
      <c r="PM14" s="854"/>
      <c r="PN14" s="854"/>
      <c r="PO14" s="854"/>
      <c r="PP14" s="854"/>
      <c r="PQ14" s="854"/>
      <c r="PR14" s="854"/>
      <c r="PS14" s="854"/>
      <c r="PT14" s="854"/>
      <c r="PU14" s="854"/>
      <c r="PV14" s="854"/>
      <c r="PW14" s="854"/>
      <c r="PX14" s="854"/>
      <c r="PY14" s="854"/>
      <c r="PZ14" s="854"/>
      <c r="QA14" s="854"/>
      <c r="QB14" s="854"/>
      <c r="QC14" s="854"/>
      <c r="QD14" s="854"/>
      <c r="QE14" s="854"/>
      <c r="QF14" s="854"/>
      <c r="QG14" s="854"/>
      <c r="QH14" s="854"/>
      <c r="QI14" s="854"/>
      <c r="QJ14" s="854"/>
      <c r="QK14" s="854"/>
      <c r="QL14" s="854"/>
      <c r="QM14" s="854"/>
      <c r="QN14" s="854"/>
      <c r="QO14" s="854"/>
      <c r="QP14" s="854"/>
      <c r="QQ14" s="854"/>
      <c r="QR14" s="854"/>
      <c r="QS14" s="854"/>
      <c r="QT14" s="854"/>
      <c r="QU14" s="854"/>
      <c r="QV14" s="854"/>
      <c r="QW14" s="854"/>
      <c r="QX14" s="854"/>
      <c r="QY14" s="854"/>
      <c r="QZ14" s="854"/>
      <c r="RA14" s="854"/>
      <c r="RB14" s="854"/>
      <c r="RC14" s="854"/>
      <c r="RD14" s="854"/>
      <c r="RE14" s="854"/>
      <c r="RF14" s="854"/>
      <c r="RG14" s="854"/>
      <c r="RH14" s="854"/>
      <c r="RI14" s="854"/>
      <c r="RJ14" s="854"/>
      <c r="RK14" s="854"/>
      <c r="RL14" s="854"/>
      <c r="RM14" s="854"/>
      <c r="RN14" s="854"/>
      <c r="RO14" s="854"/>
      <c r="RP14" s="854"/>
      <c r="RQ14" s="854"/>
      <c r="RR14" s="854"/>
      <c r="RS14" s="854"/>
      <c r="RT14" s="854"/>
      <c r="RU14" s="854"/>
      <c r="RV14" s="854"/>
      <c r="RW14" s="854"/>
      <c r="RX14" s="854"/>
      <c r="RY14" s="854"/>
      <c r="RZ14" s="854"/>
      <c r="SA14" s="854"/>
      <c r="SB14" s="854"/>
      <c r="SC14" s="854"/>
      <c r="SD14" s="854"/>
      <c r="SE14" s="854"/>
      <c r="SF14" s="854"/>
      <c r="SG14" s="854"/>
      <c r="SH14" s="854"/>
      <c r="SI14" s="854"/>
      <c r="SJ14" s="854"/>
      <c r="SK14" s="854"/>
      <c r="SL14" s="854"/>
      <c r="SM14" s="854"/>
      <c r="SN14" s="854"/>
      <c r="SO14" s="854"/>
      <c r="SP14" s="854"/>
      <c r="SQ14" s="854"/>
      <c r="SR14" s="854"/>
      <c r="SS14" s="854"/>
      <c r="ST14" s="854"/>
      <c r="SU14" s="854"/>
      <c r="SV14" s="854"/>
      <c r="SW14" s="854"/>
      <c r="SX14" s="854"/>
      <c r="SY14" s="854"/>
      <c r="SZ14" s="854"/>
      <c r="TA14" s="854"/>
      <c r="TB14" s="854"/>
      <c r="TC14" s="854"/>
      <c r="TD14" s="854"/>
      <c r="TE14" s="854"/>
      <c r="TF14" s="854"/>
      <c r="TG14" s="854"/>
      <c r="TH14" s="854"/>
      <c r="TI14" s="854"/>
      <c r="TJ14" s="854"/>
      <c r="TK14" s="854"/>
      <c r="TL14" s="854"/>
      <c r="TM14" s="854"/>
      <c r="TN14" s="854"/>
      <c r="TO14" s="854"/>
      <c r="TP14" s="854"/>
      <c r="TQ14" s="854"/>
      <c r="TR14" s="854"/>
      <c r="TS14" s="854"/>
      <c r="TT14" s="854"/>
      <c r="TU14" s="854"/>
      <c r="TV14" s="854"/>
      <c r="TW14" s="854"/>
      <c r="TX14" s="854"/>
      <c r="TY14" s="854"/>
      <c r="TZ14" s="854"/>
      <c r="UA14" s="854"/>
      <c r="UB14" s="854"/>
      <c r="UC14" s="854"/>
      <c r="UD14" s="854"/>
      <c r="UE14" s="854"/>
      <c r="UF14" s="854"/>
      <c r="UG14" s="854"/>
      <c r="UH14" s="854"/>
      <c r="UI14" s="854"/>
      <c r="UJ14" s="854"/>
      <c r="UK14" s="854"/>
      <c r="UL14" s="854"/>
      <c r="UM14" s="854"/>
      <c r="UN14" s="854"/>
      <c r="UO14" s="854"/>
      <c r="UP14" s="854"/>
      <c r="UQ14" s="854"/>
      <c r="UR14" s="854"/>
      <c r="US14" s="854"/>
      <c r="UT14" s="854"/>
      <c r="UU14" s="854"/>
      <c r="UV14" s="854"/>
      <c r="UW14" s="854"/>
      <c r="UX14" s="854"/>
      <c r="UY14" s="854"/>
      <c r="UZ14" s="854"/>
      <c r="VA14" s="854"/>
      <c r="VB14" s="854"/>
      <c r="VC14" s="854"/>
      <c r="VD14" s="854"/>
      <c r="VE14" s="854"/>
      <c r="VF14" s="854"/>
      <c r="VG14" s="854"/>
      <c r="VH14" s="854"/>
      <c r="VI14" s="854"/>
      <c r="VJ14" s="854"/>
      <c r="VK14" s="854"/>
      <c r="VL14" s="854"/>
      <c r="VM14" s="854"/>
      <c r="VN14" s="854"/>
      <c r="VO14" s="854"/>
      <c r="VP14" s="854"/>
      <c r="VQ14" s="854"/>
      <c r="VR14" s="854"/>
      <c r="VS14" s="854"/>
      <c r="VT14" s="854"/>
      <c r="VU14" s="854"/>
      <c r="VV14" s="854"/>
      <c r="VW14" s="854"/>
      <c r="VX14" s="854"/>
      <c r="VY14" s="854"/>
      <c r="VZ14" s="854"/>
      <c r="WA14" s="854"/>
      <c r="WB14" s="854"/>
      <c r="WC14" s="854"/>
      <c r="WD14" s="854"/>
      <c r="WE14" s="854"/>
      <c r="WF14" s="854"/>
      <c r="WG14" s="854"/>
      <c r="WH14" s="854"/>
      <c r="WI14" s="854"/>
      <c r="WJ14" s="854"/>
      <c r="WK14" s="854"/>
      <c r="WL14" s="854"/>
      <c r="WM14" s="854"/>
      <c r="WN14" s="854"/>
      <c r="WO14" s="854"/>
      <c r="WP14" s="854"/>
      <c r="WQ14" s="854"/>
      <c r="WR14" s="854"/>
      <c r="WS14" s="854"/>
      <c r="WT14" s="854"/>
      <c r="WU14" s="854"/>
      <c r="WV14" s="854"/>
      <c r="WW14" s="854"/>
      <c r="WX14" s="854"/>
      <c r="WY14" s="854"/>
      <c r="WZ14" s="854"/>
    </row>
    <row r="15" spans="1:624" s="829" customFormat="1" ht="37.5" outlineLevel="1">
      <c r="A15" s="853">
        <f t="shared" si="0"/>
        <v>9</v>
      </c>
      <c r="B15" s="814" t="s">
        <v>918</v>
      </c>
      <c r="C15" s="905">
        <v>833</v>
      </c>
      <c r="D15" s="905" t="s">
        <v>78</v>
      </c>
      <c r="E15" s="905" t="s">
        <v>372</v>
      </c>
      <c r="F15" s="859" t="s">
        <v>1172</v>
      </c>
      <c r="G15" s="904">
        <v>414</v>
      </c>
      <c r="H15" s="861">
        <v>1.446</v>
      </c>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3"/>
      <c r="AY15" s="803"/>
      <c r="AZ15" s="803"/>
      <c r="BA15" s="803"/>
      <c r="BB15" s="803"/>
      <c r="BC15" s="803"/>
      <c r="BD15" s="803"/>
      <c r="BE15" s="803"/>
      <c r="BF15" s="803"/>
      <c r="BG15" s="803"/>
      <c r="BH15" s="803"/>
      <c r="BI15" s="803"/>
      <c r="BJ15" s="803"/>
      <c r="BK15" s="803"/>
      <c r="BL15" s="803"/>
      <c r="BM15" s="803"/>
      <c r="BN15" s="803"/>
      <c r="BO15" s="803"/>
      <c r="BP15" s="803"/>
      <c r="BQ15" s="803"/>
      <c r="BR15" s="803"/>
      <c r="BS15" s="803"/>
      <c r="BT15" s="803"/>
      <c r="BU15" s="803"/>
      <c r="BV15" s="803"/>
      <c r="BW15" s="803"/>
      <c r="BX15" s="803"/>
      <c r="BY15" s="803"/>
      <c r="BZ15" s="803"/>
      <c r="CA15" s="803"/>
      <c r="CB15" s="803"/>
      <c r="CC15" s="803"/>
      <c r="CD15" s="803"/>
      <c r="CE15" s="803"/>
      <c r="CF15" s="803"/>
      <c r="CG15" s="803"/>
      <c r="CH15" s="803"/>
      <c r="CI15" s="803"/>
      <c r="CJ15" s="803"/>
      <c r="CK15" s="803"/>
      <c r="CL15" s="803"/>
      <c r="CM15" s="803"/>
      <c r="CN15" s="803"/>
      <c r="CO15" s="803"/>
      <c r="CP15" s="803"/>
      <c r="CQ15" s="803"/>
      <c r="CR15" s="803"/>
      <c r="CS15" s="803"/>
      <c r="CT15" s="803"/>
      <c r="CU15" s="803"/>
      <c r="CV15" s="803"/>
      <c r="CW15" s="803"/>
      <c r="CX15" s="803"/>
      <c r="CY15" s="803"/>
      <c r="CZ15" s="803"/>
      <c r="DA15" s="803"/>
      <c r="DB15" s="803"/>
      <c r="DC15" s="803"/>
      <c r="DD15" s="803"/>
      <c r="DE15" s="803"/>
      <c r="DF15" s="803"/>
      <c r="DG15" s="803"/>
      <c r="DH15" s="803"/>
      <c r="DI15" s="803"/>
      <c r="DJ15" s="803"/>
      <c r="DK15" s="803"/>
      <c r="DL15" s="803"/>
      <c r="DM15" s="803"/>
      <c r="DN15" s="803"/>
      <c r="DO15" s="803"/>
      <c r="DP15" s="803"/>
      <c r="DQ15" s="803"/>
      <c r="DR15" s="803"/>
      <c r="DS15" s="803"/>
      <c r="DT15" s="803"/>
      <c r="DU15" s="803"/>
      <c r="DV15" s="803"/>
      <c r="DW15" s="803"/>
      <c r="DX15" s="803"/>
      <c r="DY15" s="803"/>
      <c r="DZ15" s="803"/>
      <c r="EA15" s="803"/>
      <c r="EB15" s="803"/>
      <c r="EC15" s="803"/>
      <c r="ED15" s="803"/>
      <c r="EE15" s="803"/>
      <c r="EF15" s="803"/>
      <c r="EG15" s="803"/>
      <c r="EH15" s="803"/>
      <c r="EI15" s="803"/>
      <c r="EJ15" s="803"/>
      <c r="EK15" s="803"/>
      <c r="EL15" s="803"/>
      <c r="EM15" s="803"/>
      <c r="EN15" s="803"/>
      <c r="EO15" s="803"/>
      <c r="EP15" s="803"/>
      <c r="EQ15" s="803"/>
      <c r="ER15" s="803"/>
      <c r="ES15" s="803"/>
      <c r="ET15" s="803"/>
      <c r="EU15" s="803"/>
      <c r="EV15" s="803"/>
      <c r="EW15" s="803"/>
      <c r="EX15" s="803"/>
      <c r="EY15" s="803"/>
      <c r="EZ15" s="803"/>
      <c r="FA15" s="803"/>
      <c r="FB15" s="803"/>
      <c r="FC15" s="803"/>
      <c r="FD15" s="803"/>
      <c r="FE15" s="803"/>
      <c r="FF15" s="803"/>
      <c r="FG15" s="803"/>
      <c r="FH15" s="803"/>
      <c r="FI15" s="803"/>
      <c r="FJ15" s="803"/>
      <c r="FK15" s="803"/>
      <c r="FL15" s="803"/>
      <c r="FM15" s="803"/>
      <c r="FN15" s="803"/>
      <c r="FO15" s="803"/>
      <c r="FP15" s="803"/>
      <c r="FQ15" s="803"/>
      <c r="FR15" s="803"/>
      <c r="FS15" s="803"/>
      <c r="FT15" s="803"/>
      <c r="FU15" s="803"/>
      <c r="FV15" s="803"/>
      <c r="FW15" s="803"/>
      <c r="FX15" s="803"/>
      <c r="FY15" s="803"/>
      <c r="FZ15" s="803"/>
      <c r="GA15" s="803"/>
      <c r="GB15" s="803"/>
      <c r="GC15" s="803"/>
      <c r="GD15" s="803"/>
      <c r="GE15" s="803"/>
      <c r="GF15" s="803"/>
      <c r="GG15" s="803"/>
      <c r="GH15" s="803"/>
      <c r="GI15" s="803"/>
      <c r="GJ15" s="803"/>
      <c r="GK15" s="803"/>
      <c r="GL15" s="803"/>
      <c r="GM15" s="803"/>
      <c r="GN15" s="803"/>
      <c r="GO15" s="803"/>
      <c r="GP15" s="803"/>
      <c r="GQ15" s="803"/>
      <c r="GR15" s="803"/>
      <c r="GS15" s="803"/>
      <c r="GT15" s="803"/>
      <c r="GU15" s="803"/>
      <c r="GV15" s="803"/>
      <c r="GW15" s="803"/>
      <c r="GX15" s="803"/>
      <c r="GY15" s="803"/>
      <c r="GZ15" s="803"/>
      <c r="HA15" s="803"/>
      <c r="HB15" s="803"/>
      <c r="HC15" s="803"/>
      <c r="HD15" s="803"/>
      <c r="HE15" s="803"/>
      <c r="HF15" s="803"/>
      <c r="HG15" s="803"/>
      <c r="HH15" s="803"/>
      <c r="HI15" s="803"/>
      <c r="HJ15" s="803"/>
      <c r="HK15" s="803"/>
      <c r="HL15" s="803"/>
      <c r="HM15" s="803"/>
      <c r="HN15" s="803"/>
      <c r="HO15" s="803"/>
      <c r="HP15" s="803"/>
      <c r="HQ15" s="803"/>
      <c r="HR15" s="803"/>
      <c r="HS15" s="803"/>
      <c r="HT15" s="803"/>
      <c r="HU15" s="803"/>
      <c r="HV15" s="803"/>
      <c r="HW15" s="803"/>
      <c r="HX15" s="803"/>
      <c r="HY15" s="803"/>
      <c r="HZ15" s="803"/>
      <c r="IA15" s="803"/>
      <c r="IB15" s="803"/>
      <c r="IC15" s="803"/>
      <c r="ID15" s="803"/>
      <c r="IE15" s="803"/>
      <c r="IF15" s="803"/>
      <c r="IG15" s="803"/>
      <c r="IH15" s="803"/>
      <c r="II15" s="803"/>
      <c r="IJ15" s="803"/>
      <c r="IK15" s="803"/>
      <c r="IL15" s="803"/>
      <c r="IM15" s="803"/>
      <c r="IN15" s="803"/>
      <c r="IO15" s="803"/>
      <c r="IP15" s="803"/>
      <c r="IQ15" s="803"/>
      <c r="IR15" s="803"/>
      <c r="IS15" s="803"/>
      <c r="IT15" s="803"/>
      <c r="IU15" s="803"/>
      <c r="IV15" s="803"/>
      <c r="IW15" s="803"/>
      <c r="IX15" s="803"/>
      <c r="IY15" s="803"/>
      <c r="IZ15" s="803"/>
      <c r="JA15" s="803"/>
      <c r="JB15" s="803"/>
      <c r="JC15" s="803"/>
      <c r="JD15" s="803"/>
      <c r="JE15" s="803"/>
      <c r="JF15" s="803"/>
      <c r="JG15" s="803"/>
      <c r="JH15" s="803"/>
      <c r="JI15" s="803"/>
      <c r="JJ15" s="803"/>
      <c r="JK15" s="803"/>
      <c r="JL15" s="803"/>
      <c r="JM15" s="803"/>
      <c r="JN15" s="803"/>
      <c r="JO15" s="803"/>
      <c r="JP15" s="803"/>
      <c r="JQ15" s="803"/>
      <c r="JR15" s="803"/>
      <c r="JS15" s="803"/>
      <c r="JT15" s="803"/>
      <c r="JU15" s="803"/>
      <c r="JV15" s="803"/>
      <c r="JW15" s="803"/>
      <c r="JX15" s="803"/>
      <c r="JY15" s="803"/>
      <c r="JZ15" s="803"/>
      <c r="KA15" s="803"/>
      <c r="KB15" s="803"/>
      <c r="KC15" s="803"/>
      <c r="KD15" s="803"/>
      <c r="KE15" s="803"/>
      <c r="KF15" s="803"/>
      <c r="KG15" s="803"/>
      <c r="KH15" s="803"/>
      <c r="KI15" s="803"/>
      <c r="KJ15" s="803"/>
      <c r="KK15" s="803"/>
      <c r="KL15" s="803"/>
      <c r="KM15" s="803"/>
      <c r="KN15" s="803"/>
      <c r="KO15" s="803"/>
      <c r="KP15" s="803"/>
      <c r="KQ15" s="803"/>
      <c r="KR15" s="803"/>
      <c r="KS15" s="803"/>
      <c r="KT15" s="803"/>
      <c r="KU15" s="803"/>
      <c r="KV15" s="803"/>
      <c r="KW15" s="803"/>
      <c r="KX15" s="803"/>
      <c r="KY15" s="803"/>
      <c r="KZ15" s="803"/>
      <c r="LA15" s="803"/>
      <c r="LB15" s="803"/>
      <c r="LC15" s="803"/>
      <c r="LD15" s="803"/>
      <c r="LE15" s="803"/>
      <c r="LF15" s="803"/>
      <c r="LG15" s="803"/>
      <c r="LH15" s="803"/>
      <c r="LI15" s="803"/>
      <c r="LJ15" s="803"/>
      <c r="LK15" s="803"/>
      <c r="LL15" s="803"/>
      <c r="LM15" s="803"/>
      <c r="LN15" s="803"/>
      <c r="LO15" s="803"/>
      <c r="LP15" s="803"/>
      <c r="LQ15" s="803"/>
      <c r="LR15" s="803"/>
      <c r="LS15" s="803"/>
      <c r="LT15" s="803"/>
      <c r="LU15" s="803"/>
      <c r="LV15" s="803"/>
      <c r="LW15" s="803"/>
      <c r="LX15" s="803"/>
      <c r="LY15" s="803"/>
      <c r="LZ15" s="803"/>
      <c r="MA15" s="803"/>
      <c r="MB15" s="803"/>
      <c r="MC15" s="803"/>
      <c r="MD15" s="803"/>
      <c r="ME15" s="803"/>
      <c r="MF15" s="803"/>
      <c r="MG15" s="803"/>
      <c r="MH15" s="803"/>
      <c r="MI15" s="803"/>
      <c r="MJ15" s="803"/>
      <c r="MK15" s="803"/>
      <c r="ML15" s="803"/>
      <c r="MM15" s="803"/>
      <c r="MN15" s="803"/>
      <c r="MO15" s="803"/>
      <c r="MP15" s="803"/>
      <c r="MQ15" s="803"/>
      <c r="MR15" s="803"/>
      <c r="MS15" s="803"/>
      <c r="MT15" s="803"/>
      <c r="MU15" s="803"/>
      <c r="MV15" s="803"/>
      <c r="MW15" s="803"/>
      <c r="MX15" s="803"/>
      <c r="MY15" s="803"/>
      <c r="MZ15" s="803"/>
      <c r="NA15" s="803"/>
      <c r="NB15" s="803"/>
      <c r="NC15" s="803"/>
      <c r="ND15" s="803"/>
      <c r="NE15" s="803"/>
      <c r="NF15" s="803"/>
      <c r="NG15" s="803"/>
      <c r="NH15" s="803"/>
      <c r="NI15" s="803"/>
      <c r="NJ15" s="803"/>
      <c r="NK15" s="803"/>
      <c r="NL15" s="803"/>
      <c r="NM15" s="803"/>
      <c r="NN15" s="803"/>
      <c r="NO15" s="803"/>
      <c r="NP15" s="803"/>
      <c r="NQ15" s="803"/>
      <c r="NR15" s="803"/>
      <c r="NS15" s="803"/>
      <c r="NT15" s="803"/>
      <c r="NU15" s="803"/>
      <c r="NV15" s="803"/>
      <c r="NW15" s="803"/>
      <c r="NX15" s="803"/>
      <c r="NY15" s="803"/>
      <c r="NZ15" s="803"/>
      <c r="OA15" s="803"/>
      <c r="OB15" s="803"/>
      <c r="OC15" s="803"/>
      <c r="OD15" s="803"/>
      <c r="OE15" s="803"/>
      <c r="OF15" s="803"/>
      <c r="OG15" s="803"/>
      <c r="OH15" s="803"/>
      <c r="OI15" s="803"/>
      <c r="OJ15" s="803"/>
      <c r="OK15" s="803"/>
      <c r="OL15" s="803"/>
      <c r="OM15" s="803"/>
      <c r="ON15" s="803"/>
      <c r="OO15" s="803"/>
      <c r="OP15" s="803"/>
      <c r="OQ15" s="803"/>
      <c r="OR15" s="803"/>
      <c r="OS15" s="803"/>
      <c r="OT15" s="803"/>
      <c r="OU15" s="803"/>
      <c r="OV15" s="803"/>
      <c r="OW15" s="803"/>
      <c r="OX15" s="803"/>
      <c r="OY15" s="803"/>
      <c r="OZ15" s="803"/>
      <c r="PA15" s="803"/>
      <c r="PB15" s="803"/>
      <c r="PC15" s="803"/>
      <c r="PD15" s="803"/>
      <c r="PE15" s="803"/>
      <c r="PF15" s="803"/>
      <c r="PG15" s="803"/>
      <c r="PH15" s="803"/>
      <c r="PI15" s="803"/>
      <c r="PJ15" s="803"/>
      <c r="PK15" s="803"/>
      <c r="PL15" s="803"/>
      <c r="PM15" s="803"/>
      <c r="PN15" s="803"/>
      <c r="PO15" s="803"/>
      <c r="PP15" s="803"/>
      <c r="PQ15" s="803"/>
      <c r="PR15" s="803"/>
      <c r="PS15" s="803"/>
      <c r="PT15" s="803"/>
      <c r="PU15" s="803"/>
      <c r="PV15" s="803"/>
      <c r="PW15" s="803"/>
      <c r="PX15" s="803"/>
      <c r="PY15" s="803"/>
      <c r="PZ15" s="803"/>
      <c r="QA15" s="803"/>
      <c r="QB15" s="803"/>
      <c r="QC15" s="803"/>
      <c r="QD15" s="803"/>
      <c r="QE15" s="803"/>
      <c r="QF15" s="803"/>
      <c r="QG15" s="803"/>
      <c r="QH15" s="803"/>
      <c r="QI15" s="803"/>
      <c r="QJ15" s="803"/>
      <c r="QK15" s="803"/>
      <c r="QL15" s="803"/>
      <c r="QM15" s="803"/>
      <c r="QN15" s="803"/>
      <c r="QO15" s="803"/>
      <c r="QP15" s="803"/>
      <c r="QQ15" s="803"/>
      <c r="QR15" s="803"/>
      <c r="QS15" s="803"/>
      <c r="QT15" s="803"/>
      <c r="QU15" s="803"/>
      <c r="QV15" s="803"/>
      <c r="QW15" s="803"/>
      <c r="QX15" s="803"/>
      <c r="QY15" s="803"/>
      <c r="QZ15" s="803"/>
      <c r="RA15" s="803"/>
      <c r="RB15" s="803"/>
      <c r="RC15" s="803"/>
      <c r="RD15" s="803"/>
      <c r="RE15" s="803"/>
      <c r="RF15" s="803"/>
      <c r="RG15" s="803"/>
      <c r="RH15" s="803"/>
      <c r="RI15" s="803"/>
      <c r="RJ15" s="803"/>
      <c r="RK15" s="803"/>
      <c r="RL15" s="803"/>
      <c r="RM15" s="803"/>
      <c r="RN15" s="803"/>
      <c r="RO15" s="803"/>
      <c r="RP15" s="803"/>
      <c r="RQ15" s="803"/>
      <c r="RR15" s="803"/>
      <c r="RS15" s="803"/>
      <c r="RT15" s="803"/>
      <c r="RU15" s="803"/>
      <c r="RV15" s="803"/>
      <c r="RW15" s="803"/>
      <c r="RX15" s="803"/>
      <c r="RY15" s="803"/>
      <c r="RZ15" s="803"/>
      <c r="SA15" s="803"/>
      <c r="SB15" s="803"/>
      <c r="SC15" s="803"/>
      <c r="SD15" s="803"/>
      <c r="SE15" s="803"/>
      <c r="SF15" s="803"/>
      <c r="SG15" s="803"/>
      <c r="SH15" s="803"/>
      <c r="SI15" s="803"/>
      <c r="SJ15" s="803"/>
      <c r="SK15" s="803"/>
      <c r="SL15" s="803"/>
      <c r="SM15" s="803"/>
      <c r="SN15" s="803"/>
      <c r="SO15" s="803"/>
      <c r="SP15" s="803"/>
      <c r="SQ15" s="803"/>
      <c r="SR15" s="803"/>
      <c r="SS15" s="803"/>
      <c r="ST15" s="803"/>
      <c r="SU15" s="803"/>
      <c r="SV15" s="803"/>
      <c r="SW15" s="803"/>
      <c r="SX15" s="803"/>
      <c r="SY15" s="803"/>
      <c r="SZ15" s="803"/>
      <c r="TA15" s="803"/>
      <c r="TB15" s="803"/>
      <c r="TC15" s="803"/>
      <c r="TD15" s="803"/>
      <c r="TE15" s="803"/>
      <c r="TF15" s="803"/>
      <c r="TG15" s="803"/>
      <c r="TH15" s="803"/>
      <c r="TI15" s="803"/>
      <c r="TJ15" s="803"/>
      <c r="TK15" s="803"/>
      <c r="TL15" s="803"/>
      <c r="TM15" s="803"/>
      <c r="TN15" s="803"/>
      <c r="TO15" s="803"/>
      <c r="TP15" s="803"/>
      <c r="TQ15" s="803"/>
      <c r="TR15" s="803"/>
      <c r="TS15" s="803"/>
      <c r="TT15" s="803"/>
      <c r="TU15" s="803"/>
      <c r="TV15" s="803"/>
      <c r="TW15" s="803"/>
      <c r="TX15" s="803"/>
      <c r="TY15" s="803"/>
      <c r="TZ15" s="803"/>
      <c r="UA15" s="803"/>
      <c r="UB15" s="803"/>
      <c r="UC15" s="803"/>
      <c r="UD15" s="803"/>
      <c r="UE15" s="803"/>
      <c r="UF15" s="803"/>
      <c r="UG15" s="803"/>
      <c r="UH15" s="803"/>
      <c r="UI15" s="803"/>
      <c r="UJ15" s="803"/>
      <c r="UK15" s="803"/>
      <c r="UL15" s="803"/>
      <c r="UM15" s="803"/>
      <c r="UN15" s="803"/>
      <c r="UO15" s="803"/>
      <c r="UP15" s="803"/>
      <c r="UQ15" s="803"/>
      <c r="UR15" s="803"/>
      <c r="US15" s="803"/>
      <c r="UT15" s="803"/>
      <c r="UU15" s="803"/>
      <c r="UV15" s="803"/>
      <c r="UW15" s="803"/>
      <c r="UX15" s="803"/>
      <c r="UY15" s="803"/>
      <c r="UZ15" s="803"/>
      <c r="VA15" s="803"/>
      <c r="VB15" s="803"/>
      <c r="VC15" s="803"/>
      <c r="VD15" s="803"/>
      <c r="VE15" s="803"/>
      <c r="VF15" s="803"/>
      <c r="VG15" s="803"/>
      <c r="VH15" s="803"/>
      <c r="VI15" s="803"/>
      <c r="VJ15" s="803"/>
      <c r="VK15" s="803"/>
      <c r="VL15" s="803"/>
      <c r="VM15" s="803"/>
      <c r="VN15" s="803"/>
      <c r="VO15" s="803"/>
      <c r="VP15" s="803"/>
      <c r="VQ15" s="803"/>
      <c r="VR15" s="803"/>
      <c r="VS15" s="803"/>
      <c r="VT15" s="803"/>
      <c r="VU15" s="803"/>
      <c r="VV15" s="803"/>
      <c r="VW15" s="803"/>
      <c r="VX15" s="803"/>
      <c r="VY15" s="803"/>
      <c r="VZ15" s="803"/>
      <c r="WA15" s="803"/>
      <c r="WB15" s="803"/>
      <c r="WC15" s="803"/>
      <c r="WD15" s="803"/>
      <c r="WE15" s="803"/>
      <c r="WF15" s="803"/>
      <c r="WG15" s="803"/>
      <c r="WH15" s="803"/>
      <c r="WI15" s="803"/>
      <c r="WJ15" s="803"/>
      <c r="WK15" s="803"/>
      <c r="WL15" s="803"/>
      <c r="WM15" s="803"/>
      <c r="WN15" s="803"/>
      <c r="WO15" s="803"/>
      <c r="WP15" s="803"/>
      <c r="WQ15" s="803"/>
      <c r="WR15" s="803"/>
      <c r="WS15" s="803"/>
      <c r="WT15" s="803"/>
      <c r="WU15" s="803"/>
      <c r="WV15" s="803"/>
      <c r="WW15" s="803"/>
      <c r="WX15" s="803"/>
      <c r="WY15" s="803"/>
      <c r="WZ15" s="803"/>
    </row>
    <row r="16" spans="1:624" ht="37.5" outlineLevel="1">
      <c r="A16" s="853">
        <f t="shared" si="0"/>
        <v>10</v>
      </c>
      <c r="B16" s="815" t="s">
        <v>920</v>
      </c>
      <c r="C16" s="905" t="s">
        <v>911</v>
      </c>
      <c r="D16" s="905" t="s">
        <v>78</v>
      </c>
      <c r="E16" s="905" t="s">
        <v>372</v>
      </c>
      <c r="F16" s="793" t="s">
        <v>1146</v>
      </c>
      <c r="G16" s="904">
        <v>414</v>
      </c>
      <c r="H16" s="861">
        <v>0.83199999999999996</v>
      </c>
      <c r="I16" s="829"/>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29"/>
      <c r="AO16" s="829"/>
      <c r="AP16" s="829"/>
      <c r="AQ16" s="829"/>
      <c r="AR16" s="829"/>
      <c r="AS16" s="829"/>
      <c r="AT16" s="829"/>
      <c r="AU16" s="829"/>
      <c r="AV16" s="829"/>
      <c r="AW16" s="829"/>
      <c r="AX16" s="829"/>
      <c r="AY16" s="829"/>
      <c r="AZ16" s="829"/>
      <c r="BA16" s="829"/>
      <c r="BB16" s="829"/>
      <c r="BC16" s="829"/>
      <c r="BD16" s="829"/>
      <c r="BE16" s="829"/>
      <c r="BF16" s="829"/>
      <c r="BG16" s="829"/>
      <c r="BH16" s="829"/>
      <c r="BI16" s="829"/>
      <c r="BJ16" s="829"/>
      <c r="BK16" s="829"/>
      <c r="BL16" s="829"/>
      <c r="BM16" s="829"/>
      <c r="BN16" s="829"/>
      <c r="BO16" s="829"/>
      <c r="BP16" s="829"/>
      <c r="BQ16" s="829"/>
      <c r="BR16" s="829"/>
      <c r="BS16" s="829"/>
      <c r="BT16" s="829"/>
      <c r="BU16" s="829"/>
      <c r="BV16" s="829"/>
      <c r="BW16" s="829"/>
      <c r="BX16" s="829"/>
      <c r="BY16" s="829"/>
      <c r="BZ16" s="829"/>
      <c r="CA16" s="829"/>
      <c r="CB16" s="829"/>
      <c r="CC16" s="829"/>
      <c r="CD16" s="829"/>
      <c r="CE16" s="829"/>
      <c r="CF16" s="829"/>
      <c r="CG16" s="829"/>
      <c r="CH16" s="829"/>
      <c r="CI16" s="829"/>
      <c r="CJ16" s="829"/>
      <c r="CK16" s="829"/>
      <c r="CL16" s="829"/>
      <c r="CM16" s="829"/>
      <c r="CN16" s="829"/>
      <c r="CO16" s="829"/>
      <c r="CP16" s="829"/>
      <c r="CQ16" s="829"/>
      <c r="CR16" s="829"/>
      <c r="CS16" s="829"/>
      <c r="CT16" s="829"/>
      <c r="CU16" s="829"/>
      <c r="CV16" s="829"/>
      <c r="CW16" s="829"/>
      <c r="CX16" s="829"/>
      <c r="CY16" s="829"/>
      <c r="CZ16" s="829"/>
      <c r="DA16" s="829"/>
      <c r="DB16" s="829"/>
      <c r="DC16" s="829"/>
      <c r="DD16" s="829"/>
      <c r="DE16" s="829"/>
      <c r="DF16" s="829"/>
      <c r="DG16" s="829"/>
      <c r="DH16" s="829"/>
      <c r="DI16" s="829"/>
      <c r="DJ16" s="829"/>
      <c r="DK16" s="829"/>
      <c r="DL16" s="829"/>
      <c r="DM16" s="829"/>
      <c r="DN16" s="829"/>
      <c r="DO16" s="829"/>
      <c r="DP16" s="829"/>
      <c r="DQ16" s="829"/>
      <c r="DR16" s="829"/>
      <c r="DS16" s="829"/>
      <c r="DT16" s="829"/>
      <c r="DU16" s="829"/>
      <c r="DV16" s="829"/>
      <c r="DW16" s="829"/>
      <c r="DX16" s="829"/>
      <c r="DY16" s="829"/>
      <c r="DZ16" s="829"/>
      <c r="EA16" s="829"/>
      <c r="EB16" s="829"/>
      <c r="EC16" s="829"/>
      <c r="ED16" s="829"/>
      <c r="EE16" s="829"/>
      <c r="EF16" s="829"/>
      <c r="EG16" s="829"/>
      <c r="EH16" s="829"/>
      <c r="EI16" s="829"/>
      <c r="EJ16" s="829"/>
      <c r="EK16" s="829"/>
      <c r="EL16" s="829"/>
      <c r="EM16" s="829"/>
      <c r="EN16" s="829"/>
      <c r="EO16" s="829"/>
      <c r="EP16" s="829"/>
      <c r="EQ16" s="829"/>
      <c r="ER16" s="829"/>
      <c r="ES16" s="829"/>
      <c r="ET16" s="829"/>
      <c r="EU16" s="829"/>
      <c r="EV16" s="829"/>
      <c r="EW16" s="829"/>
      <c r="EX16" s="829"/>
      <c r="EY16" s="829"/>
      <c r="EZ16" s="829"/>
      <c r="FA16" s="829"/>
      <c r="FB16" s="829"/>
      <c r="FC16" s="829"/>
      <c r="FD16" s="829"/>
      <c r="FE16" s="829"/>
      <c r="FF16" s="829"/>
      <c r="FG16" s="829"/>
      <c r="FH16" s="829"/>
      <c r="FI16" s="829"/>
      <c r="FJ16" s="829"/>
      <c r="FK16" s="829"/>
      <c r="FL16" s="829"/>
      <c r="FM16" s="829"/>
      <c r="FN16" s="829"/>
      <c r="FO16" s="829"/>
      <c r="FP16" s="829"/>
      <c r="FQ16" s="829"/>
      <c r="FR16" s="829"/>
      <c r="FS16" s="829"/>
      <c r="FT16" s="829"/>
      <c r="FU16" s="829"/>
      <c r="FV16" s="829"/>
      <c r="FW16" s="829"/>
      <c r="FX16" s="829"/>
      <c r="FY16" s="829"/>
      <c r="FZ16" s="829"/>
      <c r="GA16" s="829"/>
      <c r="GB16" s="829"/>
      <c r="GC16" s="829"/>
      <c r="GD16" s="829"/>
      <c r="GE16" s="829"/>
      <c r="GF16" s="829"/>
      <c r="GG16" s="829"/>
      <c r="GH16" s="829"/>
      <c r="GI16" s="829"/>
      <c r="GJ16" s="829"/>
      <c r="GK16" s="829"/>
      <c r="GL16" s="829"/>
      <c r="GM16" s="829"/>
      <c r="GN16" s="829"/>
      <c r="GO16" s="829"/>
      <c r="GP16" s="829"/>
      <c r="GQ16" s="829"/>
      <c r="GR16" s="829"/>
      <c r="GS16" s="829"/>
      <c r="GT16" s="829"/>
      <c r="GU16" s="829"/>
      <c r="GV16" s="829"/>
      <c r="GW16" s="829"/>
      <c r="GX16" s="829"/>
      <c r="GY16" s="829"/>
      <c r="GZ16" s="829"/>
      <c r="HA16" s="829"/>
      <c r="HB16" s="829"/>
      <c r="HC16" s="829"/>
      <c r="HD16" s="829"/>
      <c r="HE16" s="829"/>
      <c r="HF16" s="829"/>
      <c r="HG16" s="829"/>
      <c r="HH16" s="829"/>
      <c r="HI16" s="829"/>
      <c r="HJ16" s="829"/>
      <c r="HK16" s="829"/>
      <c r="HL16" s="829"/>
      <c r="HM16" s="829"/>
      <c r="HN16" s="829"/>
      <c r="HO16" s="829"/>
      <c r="HP16" s="829"/>
      <c r="HQ16" s="829"/>
      <c r="HR16" s="829"/>
      <c r="HS16" s="829"/>
      <c r="HT16" s="829"/>
      <c r="HU16" s="829"/>
      <c r="HV16" s="829"/>
      <c r="HW16" s="829"/>
      <c r="HX16" s="829"/>
      <c r="HY16" s="829"/>
      <c r="HZ16" s="829"/>
      <c r="IA16" s="829"/>
      <c r="IB16" s="829"/>
      <c r="IC16" s="829"/>
      <c r="ID16" s="829"/>
      <c r="IE16" s="829"/>
      <c r="IF16" s="829"/>
      <c r="IG16" s="829"/>
      <c r="IH16" s="829"/>
      <c r="II16" s="829"/>
      <c r="IJ16" s="829"/>
      <c r="IK16" s="829"/>
      <c r="IL16" s="829"/>
      <c r="IM16" s="829"/>
      <c r="IN16" s="829"/>
      <c r="IO16" s="829"/>
      <c r="IP16" s="829"/>
      <c r="IQ16" s="829"/>
      <c r="IR16" s="829"/>
      <c r="IS16" s="829"/>
      <c r="IT16" s="829"/>
      <c r="IU16" s="829"/>
      <c r="IV16" s="829"/>
      <c r="IW16" s="829"/>
      <c r="IX16" s="829"/>
      <c r="IY16" s="829"/>
      <c r="IZ16" s="829"/>
      <c r="JA16" s="829"/>
      <c r="JB16" s="829"/>
      <c r="JC16" s="829"/>
      <c r="JD16" s="829"/>
      <c r="JE16" s="829"/>
      <c r="JF16" s="829"/>
      <c r="JG16" s="829"/>
      <c r="JH16" s="829"/>
      <c r="JI16" s="829"/>
      <c r="JJ16" s="829"/>
      <c r="JK16" s="829"/>
      <c r="JL16" s="829"/>
      <c r="JM16" s="829"/>
      <c r="JN16" s="829"/>
      <c r="JO16" s="829"/>
      <c r="JP16" s="829"/>
      <c r="JQ16" s="829"/>
      <c r="JR16" s="829"/>
      <c r="JS16" s="829"/>
      <c r="JT16" s="829"/>
      <c r="JU16" s="829"/>
      <c r="JV16" s="829"/>
      <c r="JW16" s="829"/>
      <c r="JX16" s="829"/>
      <c r="JY16" s="829"/>
      <c r="JZ16" s="829"/>
      <c r="KA16" s="829"/>
      <c r="KB16" s="829"/>
      <c r="KC16" s="829"/>
      <c r="KD16" s="829"/>
      <c r="KE16" s="829"/>
      <c r="KF16" s="829"/>
      <c r="KG16" s="829"/>
      <c r="KH16" s="829"/>
      <c r="KI16" s="829"/>
      <c r="KJ16" s="829"/>
      <c r="KK16" s="829"/>
      <c r="KL16" s="829"/>
      <c r="KM16" s="829"/>
      <c r="KN16" s="829"/>
      <c r="KO16" s="829"/>
      <c r="KP16" s="829"/>
      <c r="KQ16" s="829"/>
      <c r="KR16" s="829"/>
      <c r="KS16" s="829"/>
      <c r="KT16" s="829"/>
      <c r="KU16" s="829"/>
      <c r="KV16" s="829"/>
      <c r="KW16" s="829"/>
      <c r="KX16" s="829"/>
      <c r="KY16" s="829"/>
      <c r="KZ16" s="829"/>
      <c r="LA16" s="829"/>
      <c r="LB16" s="829"/>
      <c r="LC16" s="829"/>
      <c r="LD16" s="829"/>
      <c r="LE16" s="829"/>
      <c r="LF16" s="829"/>
      <c r="LG16" s="829"/>
      <c r="LH16" s="829"/>
      <c r="LI16" s="829"/>
      <c r="LJ16" s="829"/>
      <c r="LK16" s="829"/>
      <c r="LL16" s="829"/>
      <c r="LM16" s="829"/>
      <c r="LN16" s="829"/>
      <c r="LO16" s="829"/>
      <c r="LP16" s="829"/>
      <c r="LQ16" s="829"/>
      <c r="LR16" s="829"/>
      <c r="LS16" s="829"/>
      <c r="LT16" s="829"/>
      <c r="LU16" s="829"/>
      <c r="LV16" s="829"/>
      <c r="LW16" s="829"/>
      <c r="LX16" s="829"/>
      <c r="LY16" s="829"/>
      <c r="LZ16" s="829"/>
      <c r="MA16" s="829"/>
      <c r="MB16" s="829"/>
      <c r="MC16" s="829"/>
      <c r="MD16" s="829"/>
      <c r="ME16" s="829"/>
      <c r="MF16" s="829"/>
      <c r="MG16" s="829"/>
      <c r="MH16" s="829"/>
      <c r="MI16" s="829"/>
      <c r="MJ16" s="829"/>
      <c r="MK16" s="829"/>
      <c r="ML16" s="829"/>
      <c r="MM16" s="829"/>
      <c r="MN16" s="829"/>
      <c r="MO16" s="829"/>
      <c r="MP16" s="829"/>
      <c r="MQ16" s="829"/>
      <c r="MR16" s="829"/>
      <c r="MS16" s="829"/>
      <c r="MT16" s="829"/>
      <c r="MU16" s="829"/>
      <c r="MV16" s="829"/>
      <c r="MW16" s="829"/>
      <c r="MX16" s="829"/>
      <c r="MY16" s="829"/>
      <c r="MZ16" s="829"/>
      <c r="NA16" s="829"/>
      <c r="NB16" s="829"/>
      <c r="NC16" s="829"/>
      <c r="ND16" s="829"/>
      <c r="NE16" s="829"/>
      <c r="NF16" s="829"/>
      <c r="NG16" s="829"/>
      <c r="NH16" s="829"/>
      <c r="NI16" s="829"/>
      <c r="NJ16" s="829"/>
      <c r="NK16" s="829"/>
      <c r="NL16" s="829"/>
      <c r="NM16" s="829"/>
      <c r="NN16" s="829"/>
      <c r="NO16" s="829"/>
      <c r="NP16" s="829"/>
      <c r="NQ16" s="829"/>
      <c r="NR16" s="829"/>
      <c r="NS16" s="829"/>
      <c r="NT16" s="829"/>
      <c r="NU16" s="829"/>
      <c r="NV16" s="829"/>
      <c r="NW16" s="829"/>
      <c r="NX16" s="829"/>
      <c r="NY16" s="829"/>
      <c r="NZ16" s="829"/>
      <c r="OA16" s="829"/>
      <c r="OB16" s="829"/>
      <c r="OC16" s="829"/>
      <c r="OD16" s="829"/>
      <c r="OE16" s="829"/>
      <c r="OF16" s="829"/>
      <c r="OG16" s="829"/>
      <c r="OH16" s="829"/>
      <c r="OI16" s="829"/>
      <c r="OJ16" s="829"/>
      <c r="OK16" s="829"/>
      <c r="OL16" s="829"/>
      <c r="OM16" s="829"/>
      <c r="ON16" s="829"/>
      <c r="OO16" s="829"/>
      <c r="OP16" s="829"/>
      <c r="OQ16" s="829"/>
      <c r="OR16" s="829"/>
      <c r="OS16" s="829"/>
      <c r="OT16" s="829"/>
      <c r="OU16" s="829"/>
      <c r="OV16" s="829"/>
      <c r="OW16" s="829"/>
      <c r="OX16" s="829"/>
      <c r="OY16" s="829"/>
      <c r="OZ16" s="829"/>
      <c r="PA16" s="829"/>
      <c r="PB16" s="829"/>
      <c r="PC16" s="829"/>
      <c r="PD16" s="829"/>
      <c r="PE16" s="829"/>
      <c r="PF16" s="829"/>
      <c r="PG16" s="829"/>
      <c r="PH16" s="829"/>
      <c r="PI16" s="829"/>
      <c r="PJ16" s="829"/>
      <c r="PK16" s="829"/>
      <c r="PL16" s="829"/>
      <c r="PM16" s="829"/>
      <c r="PN16" s="829"/>
      <c r="PO16" s="829"/>
      <c r="PP16" s="829"/>
      <c r="PQ16" s="829"/>
      <c r="PR16" s="829"/>
      <c r="PS16" s="829"/>
      <c r="PT16" s="829"/>
      <c r="PU16" s="829"/>
      <c r="PV16" s="829"/>
      <c r="PW16" s="829"/>
      <c r="PX16" s="829"/>
      <c r="PY16" s="829"/>
      <c r="PZ16" s="829"/>
      <c r="QA16" s="829"/>
      <c r="QB16" s="829"/>
      <c r="QC16" s="829"/>
      <c r="QD16" s="829"/>
      <c r="QE16" s="829"/>
      <c r="QF16" s="829"/>
      <c r="QG16" s="829"/>
      <c r="QH16" s="829"/>
      <c r="QI16" s="829"/>
      <c r="QJ16" s="829"/>
      <c r="QK16" s="829"/>
      <c r="QL16" s="829"/>
      <c r="QM16" s="829"/>
      <c r="QN16" s="829"/>
      <c r="QO16" s="829"/>
      <c r="QP16" s="829"/>
      <c r="QQ16" s="829"/>
      <c r="QR16" s="829"/>
      <c r="QS16" s="829"/>
      <c r="QT16" s="829"/>
      <c r="QU16" s="829"/>
      <c r="QV16" s="829"/>
      <c r="QW16" s="829"/>
      <c r="QX16" s="829"/>
      <c r="QY16" s="829"/>
      <c r="QZ16" s="829"/>
      <c r="RA16" s="829"/>
      <c r="RB16" s="829"/>
      <c r="RC16" s="829"/>
      <c r="RD16" s="829"/>
      <c r="RE16" s="829"/>
      <c r="RF16" s="829"/>
      <c r="RG16" s="829"/>
      <c r="RH16" s="829"/>
      <c r="RI16" s="829"/>
      <c r="RJ16" s="829"/>
      <c r="RK16" s="829"/>
      <c r="RL16" s="829"/>
      <c r="RM16" s="829"/>
      <c r="RN16" s="829"/>
      <c r="RO16" s="829"/>
      <c r="RP16" s="829"/>
      <c r="RQ16" s="829"/>
      <c r="RR16" s="829"/>
      <c r="RS16" s="829"/>
      <c r="RT16" s="829"/>
      <c r="RU16" s="829"/>
      <c r="RV16" s="829"/>
      <c r="RW16" s="829"/>
      <c r="RX16" s="829"/>
      <c r="RY16" s="829"/>
      <c r="RZ16" s="829"/>
      <c r="SA16" s="829"/>
      <c r="SB16" s="829"/>
      <c r="SC16" s="829"/>
      <c r="SD16" s="829"/>
      <c r="SE16" s="829"/>
      <c r="SF16" s="829"/>
      <c r="SG16" s="829"/>
      <c r="SH16" s="829"/>
      <c r="SI16" s="829"/>
      <c r="SJ16" s="829"/>
      <c r="SK16" s="829"/>
      <c r="SL16" s="829"/>
      <c r="SM16" s="829"/>
      <c r="SN16" s="829"/>
      <c r="SO16" s="829"/>
      <c r="SP16" s="829"/>
      <c r="SQ16" s="829"/>
      <c r="SR16" s="829"/>
      <c r="SS16" s="829"/>
      <c r="ST16" s="829"/>
      <c r="SU16" s="829"/>
      <c r="SV16" s="829"/>
      <c r="SW16" s="829"/>
      <c r="SX16" s="829"/>
      <c r="SY16" s="829"/>
      <c r="SZ16" s="829"/>
      <c r="TA16" s="829"/>
      <c r="TB16" s="829"/>
      <c r="TC16" s="829"/>
      <c r="TD16" s="829"/>
      <c r="TE16" s="829"/>
      <c r="TF16" s="829"/>
      <c r="TG16" s="829"/>
      <c r="TH16" s="829"/>
      <c r="TI16" s="829"/>
      <c r="TJ16" s="829"/>
      <c r="TK16" s="829"/>
      <c r="TL16" s="829"/>
      <c r="TM16" s="829"/>
      <c r="TN16" s="829"/>
      <c r="TO16" s="829"/>
      <c r="TP16" s="829"/>
      <c r="TQ16" s="829"/>
      <c r="TR16" s="829"/>
      <c r="TS16" s="829"/>
      <c r="TT16" s="829"/>
      <c r="TU16" s="829"/>
      <c r="TV16" s="829"/>
      <c r="TW16" s="829"/>
      <c r="TX16" s="829"/>
      <c r="TY16" s="829"/>
      <c r="TZ16" s="829"/>
      <c r="UA16" s="829"/>
      <c r="UB16" s="829"/>
      <c r="UC16" s="829"/>
      <c r="UD16" s="829"/>
      <c r="UE16" s="829"/>
      <c r="UF16" s="829"/>
      <c r="UG16" s="829"/>
      <c r="UH16" s="829"/>
      <c r="UI16" s="829"/>
      <c r="UJ16" s="829"/>
      <c r="UK16" s="829"/>
      <c r="UL16" s="829"/>
      <c r="UM16" s="829"/>
      <c r="UN16" s="829"/>
      <c r="UO16" s="829"/>
      <c r="UP16" s="829"/>
      <c r="UQ16" s="829"/>
      <c r="UR16" s="829"/>
      <c r="US16" s="829"/>
      <c r="UT16" s="829"/>
      <c r="UU16" s="829"/>
      <c r="UV16" s="829"/>
      <c r="UW16" s="829"/>
      <c r="UX16" s="829"/>
      <c r="UY16" s="829"/>
      <c r="UZ16" s="829"/>
      <c r="VA16" s="829"/>
      <c r="VB16" s="829"/>
      <c r="VC16" s="829"/>
      <c r="VD16" s="829"/>
      <c r="VE16" s="829"/>
      <c r="VF16" s="829"/>
      <c r="VG16" s="829"/>
      <c r="VH16" s="829"/>
      <c r="VI16" s="829"/>
      <c r="VJ16" s="829"/>
      <c r="VK16" s="829"/>
      <c r="VL16" s="829"/>
      <c r="VM16" s="829"/>
      <c r="VN16" s="829"/>
      <c r="VO16" s="829"/>
      <c r="VP16" s="829"/>
      <c r="VQ16" s="829"/>
      <c r="VR16" s="829"/>
      <c r="VS16" s="829"/>
      <c r="VT16" s="829"/>
      <c r="VU16" s="829"/>
      <c r="VV16" s="829"/>
      <c r="VW16" s="829"/>
      <c r="VX16" s="829"/>
      <c r="VY16" s="829"/>
      <c r="VZ16" s="829"/>
      <c r="WA16" s="829"/>
      <c r="WB16" s="829"/>
      <c r="WC16" s="829"/>
      <c r="WD16" s="829"/>
      <c r="WE16" s="829"/>
      <c r="WF16" s="829"/>
      <c r="WG16" s="829"/>
      <c r="WH16" s="829"/>
      <c r="WI16" s="829"/>
      <c r="WJ16" s="829"/>
      <c r="WK16" s="829"/>
      <c r="WL16" s="829"/>
      <c r="WM16" s="829"/>
      <c r="WN16" s="829"/>
      <c r="WO16" s="829"/>
      <c r="WP16" s="829"/>
      <c r="WQ16" s="829"/>
      <c r="WR16" s="829"/>
      <c r="WS16" s="829"/>
      <c r="WT16" s="829"/>
      <c r="WU16" s="829"/>
      <c r="WV16" s="829"/>
      <c r="WW16" s="829"/>
      <c r="WX16" s="829"/>
      <c r="WY16" s="829"/>
      <c r="WZ16" s="829"/>
    </row>
    <row r="17" spans="1:624" s="819" customFormat="1" ht="37.5" outlineLevel="1">
      <c r="A17" s="853">
        <f t="shared" si="0"/>
        <v>11</v>
      </c>
      <c r="B17" s="815" t="s">
        <v>973</v>
      </c>
      <c r="C17" s="905">
        <v>833</v>
      </c>
      <c r="D17" s="905" t="s">
        <v>78</v>
      </c>
      <c r="E17" s="905" t="s">
        <v>372</v>
      </c>
      <c r="F17" s="859" t="s">
        <v>1172</v>
      </c>
      <c r="G17" s="904">
        <v>414</v>
      </c>
      <c r="H17" s="861">
        <v>1.3160000000000001</v>
      </c>
      <c r="I17" s="854"/>
      <c r="J17" s="854"/>
      <c r="K17" s="854"/>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4"/>
      <c r="AI17" s="854"/>
      <c r="AJ17" s="854"/>
      <c r="AK17" s="854"/>
      <c r="AL17" s="854"/>
      <c r="AM17" s="854"/>
      <c r="AN17" s="854"/>
      <c r="AO17" s="854"/>
      <c r="AP17" s="854"/>
      <c r="AQ17" s="854"/>
      <c r="AR17" s="854"/>
      <c r="AS17" s="854"/>
      <c r="AT17" s="854"/>
      <c r="AU17" s="854"/>
      <c r="AV17" s="854"/>
      <c r="AW17" s="854"/>
      <c r="AX17" s="854"/>
      <c r="AY17" s="854"/>
      <c r="AZ17" s="854"/>
      <c r="BA17" s="854"/>
      <c r="BB17" s="854"/>
      <c r="BC17" s="854"/>
      <c r="BD17" s="854"/>
      <c r="BE17" s="854"/>
      <c r="BF17" s="854"/>
      <c r="BG17" s="854"/>
      <c r="BH17" s="854"/>
      <c r="BI17" s="854"/>
      <c r="BJ17" s="854"/>
      <c r="BK17" s="854"/>
      <c r="BL17" s="854"/>
      <c r="BM17" s="854"/>
      <c r="BN17" s="854"/>
      <c r="BO17" s="854"/>
      <c r="BP17" s="854"/>
      <c r="BQ17" s="854"/>
      <c r="BR17" s="854"/>
      <c r="BS17" s="854"/>
      <c r="BT17" s="854"/>
      <c r="BU17" s="854"/>
      <c r="BV17" s="854"/>
      <c r="BW17" s="854"/>
      <c r="BX17" s="854"/>
      <c r="BY17" s="854"/>
      <c r="BZ17" s="854"/>
      <c r="CA17" s="854"/>
      <c r="CB17" s="854"/>
      <c r="CC17" s="854"/>
      <c r="CD17" s="854"/>
      <c r="CE17" s="854"/>
      <c r="CF17" s="854"/>
      <c r="CG17" s="854"/>
      <c r="CH17" s="854"/>
      <c r="CI17" s="854"/>
      <c r="CJ17" s="854"/>
      <c r="CK17" s="854"/>
      <c r="CL17" s="854"/>
      <c r="CM17" s="854"/>
      <c r="CN17" s="854"/>
      <c r="CO17" s="854"/>
      <c r="CP17" s="854"/>
      <c r="CQ17" s="854"/>
      <c r="CR17" s="854"/>
      <c r="CS17" s="854"/>
      <c r="CT17" s="854"/>
      <c r="CU17" s="854"/>
      <c r="CV17" s="854"/>
      <c r="CW17" s="854"/>
      <c r="CX17" s="854"/>
      <c r="CY17" s="854"/>
      <c r="CZ17" s="854"/>
      <c r="DA17" s="854"/>
      <c r="DB17" s="854"/>
      <c r="DC17" s="854"/>
      <c r="DD17" s="854"/>
      <c r="DE17" s="854"/>
      <c r="DF17" s="854"/>
      <c r="DG17" s="854"/>
      <c r="DH17" s="854"/>
      <c r="DI17" s="854"/>
      <c r="DJ17" s="854"/>
      <c r="DK17" s="854"/>
      <c r="DL17" s="854"/>
      <c r="DM17" s="854"/>
      <c r="DN17" s="854"/>
      <c r="DO17" s="854"/>
      <c r="DP17" s="854"/>
      <c r="DQ17" s="854"/>
      <c r="DR17" s="854"/>
      <c r="DS17" s="854"/>
      <c r="DT17" s="854"/>
      <c r="DU17" s="854"/>
      <c r="DV17" s="854"/>
      <c r="DW17" s="854"/>
      <c r="DX17" s="854"/>
      <c r="DY17" s="854"/>
      <c r="DZ17" s="854"/>
      <c r="EA17" s="854"/>
      <c r="EB17" s="854"/>
      <c r="EC17" s="854"/>
      <c r="ED17" s="854"/>
      <c r="EE17" s="854"/>
      <c r="EF17" s="854"/>
      <c r="EG17" s="854"/>
      <c r="EH17" s="854"/>
      <c r="EI17" s="854"/>
      <c r="EJ17" s="854"/>
      <c r="EK17" s="854"/>
      <c r="EL17" s="854"/>
      <c r="EM17" s="854"/>
      <c r="EN17" s="854"/>
      <c r="EO17" s="854"/>
      <c r="EP17" s="854"/>
      <c r="EQ17" s="854"/>
      <c r="ER17" s="854"/>
      <c r="ES17" s="854"/>
      <c r="ET17" s="854"/>
      <c r="EU17" s="854"/>
      <c r="EV17" s="854"/>
      <c r="EW17" s="854"/>
      <c r="EX17" s="854"/>
      <c r="EY17" s="854"/>
      <c r="EZ17" s="854"/>
      <c r="FA17" s="854"/>
      <c r="FB17" s="854"/>
      <c r="FC17" s="854"/>
      <c r="FD17" s="854"/>
      <c r="FE17" s="854"/>
      <c r="FF17" s="854"/>
      <c r="FG17" s="854"/>
      <c r="FH17" s="854"/>
      <c r="FI17" s="854"/>
      <c r="FJ17" s="854"/>
      <c r="FK17" s="854"/>
      <c r="FL17" s="854"/>
      <c r="FM17" s="854"/>
      <c r="FN17" s="854"/>
      <c r="FO17" s="854"/>
      <c r="FP17" s="854"/>
      <c r="FQ17" s="854"/>
      <c r="FR17" s="854"/>
      <c r="FS17" s="854"/>
      <c r="FT17" s="854"/>
      <c r="FU17" s="854"/>
      <c r="FV17" s="854"/>
      <c r="FW17" s="854"/>
      <c r="FX17" s="854"/>
      <c r="FY17" s="854"/>
      <c r="FZ17" s="854"/>
      <c r="GA17" s="854"/>
      <c r="GB17" s="854"/>
      <c r="GC17" s="854"/>
      <c r="GD17" s="854"/>
      <c r="GE17" s="854"/>
      <c r="GF17" s="854"/>
      <c r="GG17" s="854"/>
      <c r="GH17" s="854"/>
      <c r="GI17" s="854"/>
      <c r="GJ17" s="854"/>
      <c r="GK17" s="854"/>
      <c r="GL17" s="854"/>
      <c r="GM17" s="854"/>
      <c r="GN17" s="854"/>
      <c r="GO17" s="854"/>
      <c r="GP17" s="854"/>
      <c r="GQ17" s="854"/>
      <c r="GR17" s="854"/>
      <c r="GS17" s="854"/>
      <c r="GT17" s="854"/>
      <c r="GU17" s="854"/>
      <c r="GV17" s="854"/>
      <c r="GW17" s="854"/>
      <c r="GX17" s="854"/>
      <c r="GY17" s="854"/>
      <c r="GZ17" s="854"/>
      <c r="HA17" s="854"/>
      <c r="HB17" s="854"/>
      <c r="HC17" s="854"/>
      <c r="HD17" s="854"/>
      <c r="HE17" s="854"/>
      <c r="HF17" s="854"/>
      <c r="HG17" s="854"/>
      <c r="HH17" s="854"/>
      <c r="HI17" s="854"/>
      <c r="HJ17" s="854"/>
      <c r="HK17" s="854"/>
      <c r="HL17" s="854"/>
      <c r="HM17" s="854"/>
      <c r="HN17" s="854"/>
      <c r="HO17" s="854"/>
      <c r="HP17" s="854"/>
      <c r="HQ17" s="854"/>
      <c r="HR17" s="854"/>
      <c r="HS17" s="854"/>
      <c r="HT17" s="854"/>
      <c r="HU17" s="854"/>
      <c r="HV17" s="854"/>
      <c r="HW17" s="854"/>
      <c r="HX17" s="854"/>
      <c r="HY17" s="854"/>
      <c r="HZ17" s="854"/>
      <c r="IA17" s="854"/>
      <c r="IB17" s="854"/>
      <c r="IC17" s="854"/>
      <c r="ID17" s="854"/>
      <c r="IE17" s="854"/>
      <c r="IF17" s="854"/>
      <c r="IG17" s="854"/>
      <c r="IH17" s="854"/>
      <c r="II17" s="854"/>
      <c r="IJ17" s="854"/>
      <c r="IK17" s="854"/>
      <c r="IL17" s="854"/>
      <c r="IM17" s="854"/>
      <c r="IN17" s="854"/>
      <c r="IO17" s="854"/>
      <c r="IP17" s="854"/>
      <c r="IQ17" s="854"/>
      <c r="IR17" s="854"/>
      <c r="IS17" s="854"/>
      <c r="IT17" s="854"/>
      <c r="IU17" s="854"/>
      <c r="IV17" s="854"/>
      <c r="IW17" s="854"/>
      <c r="IX17" s="854"/>
      <c r="IY17" s="854"/>
      <c r="IZ17" s="854"/>
      <c r="JA17" s="854"/>
      <c r="JB17" s="854"/>
      <c r="JC17" s="854"/>
      <c r="JD17" s="854"/>
      <c r="JE17" s="854"/>
      <c r="JF17" s="854"/>
      <c r="JG17" s="854"/>
      <c r="JH17" s="854"/>
      <c r="JI17" s="854"/>
      <c r="JJ17" s="854"/>
      <c r="JK17" s="854"/>
      <c r="JL17" s="854"/>
      <c r="JM17" s="854"/>
      <c r="JN17" s="854"/>
      <c r="JO17" s="854"/>
      <c r="JP17" s="854"/>
      <c r="JQ17" s="854"/>
      <c r="JR17" s="854"/>
      <c r="JS17" s="854"/>
      <c r="JT17" s="854"/>
      <c r="JU17" s="854"/>
      <c r="JV17" s="854"/>
      <c r="JW17" s="854"/>
      <c r="JX17" s="854"/>
      <c r="JY17" s="854"/>
      <c r="JZ17" s="854"/>
      <c r="KA17" s="854"/>
      <c r="KB17" s="854"/>
      <c r="KC17" s="854"/>
      <c r="KD17" s="854"/>
      <c r="KE17" s="854"/>
      <c r="KF17" s="854"/>
      <c r="KG17" s="854"/>
      <c r="KH17" s="854"/>
      <c r="KI17" s="854"/>
      <c r="KJ17" s="854"/>
      <c r="KK17" s="854"/>
      <c r="KL17" s="854"/>
      <c r="KM17" s="854"/>
      <c r="KN17" s="854"/>
      <c r="KO17" s="854"/>
      <c r="KP17" s="854"/>
      <c r="KQ17" s="854"/>
      <c r="KR17" s="854"/>
      <c r="KS17" s="854"/>
      <c r="KT17" s="854"/>
      <c r="KU17" s="854"/>
      <c r="KV17" s="854"/>
      <c r="KW17" s="854"/>
      <c r="KX17" s="854"/>
      <c r="KY17" s="854"/>
      <c r="KZ17" s="854"/>
      <c r="LA17" s="854"/>
      <c r="LB17" s="854"/>
      <c r="LC17" s="854"/>
      <c r="LD17" s="854"/>
      <c r="LE17" s="854"/>
      <c r="LF17" s="854"/>
      <c r="LG17" s="854"/>
      <c r="LH17" s="854"/>
      <c r="LI17" s="854"/>
      <c r="LJ17" s="854"/>
      <c r="LK17" s="854"/>
      <c r="LL17" s="854"/>
      <c r="LM17" s="854"/>
      <c r="LN17" s="854"/>
      <c r="LO17" s="854"/>
      <c r="LP17" s="854"/>
      <c r="LQ17" s="854"/>
      <c r="LR17" s="854"/>
      <c r="LS17" s="854"/>
      <c r="LT17" s="854"/>
      <c r="LU17" s="854"/>
      <c r="LV17" s="854"/>
      <c r="LW17" s="854"/>
      <c r="LX17" s="854"/>
      <c r="LY17" s="854"/>
      <c r="LZ17" s="854"/>
      <c r="MA17" s="854"/>
      <c r="MB17" s="854"/>
      <c r="MC17" s="854"/>
      <c r="MD17" s="854"/>
      <c r="ME17" s="854"/>
      <c r="MF17" s="854"/>
      <c r="MG17" s="854"/>
      <c r="MH17" s="854"/>
      <c r="MI17" s="854"/>
      <c r="MJ17" s="854"/>
      <c r="MK17" s="854"/>
      <c r="ML17" s="854"/>
      <c r="MM17" s="854"/>
      <c r="MN17" s="854"/>
      <c r="MO17" s="854"/>
      <c r="MP17" s="854"/>
      <c r="MQ17" s="854"/>
      <c r="MR17" s="854"/>
      <c r="MS17" s="854"/>
      <c r="MT17" s="854"/>
      <c r="MU17" s="854"/>
      <c r="MV17" s="854"/>
      <c r="MW17" s="854"/>
      <c r="MX17" s="854"/>
      <c r="MY17" s="854"/>
      <c r="MZ17" s="854"/>
      <c r="NA17" s="854"/>
      <c r="NB17" s="854"/>
      <c r="NC17" s="854"/>
      <c r="ND17" s="854"/>
      <c r="NE17" s="854"/>
      <c r="NF17" s="854"/>
      <c r="NG17" s="854"/>
      <c r="NH17" s="854"/>
      <c r="NI17" s="854"/>
      <c r="NJ17" s="854"/>
      <c r="NK17" s="854"/>
      <c r="NL17" s="854"/>
      <c r="NM17" s="854"/>
      <c r="NN17" s="854"/>
      <c r="NO17" s="854"/>
      <c r="NP17" s="854"/>
      <c r="NQ17" s="854"/>
      <c r="NR17" s="854"/>
      <c r="NS17" s="854"/>
      <c r="NT17" s="854"/>
      <c r="NU17" s="854"/>
      <c r="NV17" s="854"/>
      <c r="NW17" s="854"/>
      <c r="NX17" s="854"/>
      <c r="NY17" s="854"/>
      <c r="NZ17" s="854"/>
      <c r="OA17" s="854"/>
      <c r="OB17" s="854"/>
      <c r="OC17" s="854"/>
      <c r="OD17" s="854"/>
      <c r="OE17" s="854"/>
      <c r="OF17" s="854"/>
      <c r="OG17" s="854"/>
      <c r="OH17" s="854"/>
      <c r="OI17" s="854"/>
      <c r="OJ17" s="854"/>
      <c r="OK17" s="854"/>
      <c r="OL17" s="854"/>
      <c r="OM17" s="854"/>
      <c r="ON17" s="854"/>
      <c r="OO17" s="854"/>
      <c r="OP17" s="854"/>
      <c r="OQ17" s="854"/>
      <c r="OR17" s="854"/>
      <c r="OS17" s="854"/>
      <c r="OT17" s="854"/>
      <c r="OU17" s="854"/>
      <c r="OV17" s="854"/>
      <c r="OW17" s="854"/>
      <c r="OX17" s="854"/>
      <c r="OY17" s="854"/>
      <c r="OZ17" s="854"/>
      <c r="PA17" s="854"/>
      <c r="PB17" s="854"/>
      <c r="PC17" s="854"/>
      <c r="PD17" s="854"/>
      <c r="PE17" s="854"/>
      <c r="PF17" s="854"/>
      <c r="PG17" s="854"/>
      <c r="PH17" s="854"/>
      <c r="PI17" s="854"/>
      <c r="PJ17" s="854"/>
      <c r="PK17" s="854"/>
      <c r="PL17" s="854"/>
      <c r="PM17" s="854"/>
      <c r="PN17" s="854"/>
      <c r="PO17" s="854"/>
      <c r="PP17" s="854"/>
      <c r="PQ17" s="854"/>
      <c r="PR17" s="854"/>
      <c r="PS17" s="854"/>
      <c r="PT17" s="854"/>
      <c r="PU17" s="854"/>
      <c r="PV17" s="854"/>
      <c r="PW17" s="854"/>
      <c r="PX17" s="854"/>
      <c r="PY17" s="854"/>
      <c r="PZ17" s="854"/>
      <c r="QA17" s="854"/>
      <c r="QB17" s="854"/>
      <c r="QC17" s="854"/>
      <c r="QD17" s="854"/>
      <c r="QE17" s="854"/>
      <c r="QF17" s="854"/>
      <c r="QG17" s="854"/>
      <c r="QH17" s="854"/>
      <c r="QI17" s="854"/>
      <c r="QJ17" s="854"/>
      <c r="QK17" s="854"/>
      <c r="QL17" s="854"/>
      <c r="QM17" s="854"/>
      <c r="QN17" s="854"/>
      <c r="QO17" s="854"/>
      <c r="QP17" s="854"/>
      <c r="QQ17" s="854"/>
      <c r="QR17" s="854"/>
      <c r="QS17" s="854"/>
      <c r="QT17" s="854"/>
      <c r="QU17" s="854"/>
      <c r="QV17" s="854"/>
      <c r="QW17" s="854"/>
      <c r="QX17" s="854"/>
      <c r="QY17" s="854"/>
      <c r="QZ17" s="854"/>
      <c r="RA17" s="854"/>
      <c r="RB17" s="854"/>
      <c r="RC17" s="854"/>
      <c r="RD17" s="854"/>
      <c r="RE17" s="854"/>
      <c r="RF17" s="854"/>
      <c r="RG17" s="854"/>
      <c r="RH17" s="854"/>
      <c r="RI17" s="854"/>
      <c r="RJ17" s="854"/>
      <c r="RK17" s="854"/>
      <c r="RL17" s="854"/>
      <c r="RM17" s="854"/>
      <c r="RN17" s="854"/>
      <c r="RO17" s="854"/>
      <c r="RP17" s="854"/>
      <c r="RQ17" s="854"/>
      <c r="RR17" s="854"/>
      <c r="RS17" s="854"/>
      <c r="RT17" s="854"/>
      <c r="RU17" s="854"/>
      <c r="RV17" s="854"/>
      <c r="RW17" s="854"/>
      <c r="RX17" s="854"/>
      <c r="RY17" s="854"/>
      <c r="RZ17" s="854"/>
      <c r="SA17" s="854"/>
      <c r="SB17" s="854"/>
      <c r="SC17" s="854"/>
      <c r="SD17" s="854"/>
      <c r="SE17" s="854"/>
      <c r="SF17" s="854"/>
      <c r="SG17" s="854"/>
      <c r="SH17" s="854"/>
      <c r="SI17" s="854"/>
      <c r="SJ17" s="854"/>
      <c r="SK17" s="854"/>
      <c r="SL17" s="854"/>
      <c r="SM17" s="854"/>
      <c r="SN17" s="854"/>
      <c r="SO17" s="854"/>
      <c r="SP17" s="854"/>
      <c r="SQ17" s="854"/>
      <c r="SR17" s="854"/>
      <c r="SS17" s="854"/>
      <c r="ST17" s="854"/>
      <c r="SU17" s="854"/>
      <c r="SV17" s="854"/>
      <c r="SW17" s="854"/>
      <c r="SX17" s="854"/>
      <c r="SY17" s="854"/>
      <c r="SZ17" s="854"/>
      <c r="TA17" s="854"/>
      <c r="TB17" s="854"/>
      <c r="TC17" s="854"/>
      <c r="TD17" s="854"/>
      <c r="TE17" s="854"/>
      <c r="TF17" s="854"/>
      <c r="TG17" s="854"/>
      <c r="TH17" s="854"/>
      <c r="TI17" s="854"/>
      <c r="TJ17" s="854"/>
      <c r="TK17" s="854"/>
      <c r="TL17" s="854"/>
      <c r="TM17" s="854"/>
      <c r="TN17" s="854"/>
      <c r="TO17" s="854"/>
      <c r="TP17" s="854"/>
      <c r="TQ17" s="854"/>
      <c r="TR17" s="854"/>
      <c r="TS17" s="854"/>
      <c r="TT17" s="854"/>
      <c r="TU17" s="854"/>
      <c r="TV17" s="854"/>
      <c r="TW17" s="854"/>
      <c r="TX17" s="854"/>
      <c r="TY17" s="854"/>
      <c r="TZ17" s="854"/>
      <c r="UA17" s="854"/>
      <c r="UB17" s="854"/>
      <c r="UC17" s="854"/>
      <c r="UD17" s="854"/>
      <c r="UE17" s="854"/>
      <c r="UF17" s="854"/>
      <c r="UG17" s="854"/>
      <c r="UH17" s="854"/>
      <c r="UI17" s="854"/>
      <c r="UJ17" s="854"/>
      <c r="UK17" s="854"/>
      <c r="UL17" s="854"/>
      <c r="UM17" s="854"/>
      <c r="UN17" s="854"/>
      <c r="UO17" s="854"/>
      <c r="UP17" s="854"/>
      <c r="UQ17" s="854"/>
      <c r="UR17" s="854"/>
      <c r="US17" s="854"/>
      <c r="UT17" s="854"/>
      <c r="UU17" s="854"/>
      <c r="UV17" s="854"/>
      <c r="UW17" s="854"/>
      <c r="UX17" s="854"/>
      <c r="UY17" s="854"/>
      <c r="UZ17" s="854"/>
      <c r="VA17" s="854"/>
      <c r="VB17" s="854"/>
      <c r="VC17" s="854"/>
      <c r="VD17" s="854"/>
      <c r="VE17" s="854"/>
      <c r="VF17" s="854"/>
      <c r="VG17" s="854"/>
      <c r="VH17" s="854"/>
      <c r="VI17" s="854"/>
      <c r="VJ17" s="854"/>
      <c r="VK17" s="854"/>
      <c r="VL17" s="854"/>
      <c r="VM17" s="854"/>
      <c r="VN17" s="854"/>
      <c r="VO17" s="854"/>
      <c r="VP17" s="854"/>
      <c r="VQ17" s="854"/>
      <c r="VR17" s="854"/>
      <c r="VS17" s="854"/>
      <c r="VT17" s="854"/>
      <c r="VU17" s="854"/>
      <c r="VV17" s="854"/>
      <c r="VW17" s="854"/>
      <c r="VX17" s="854"/>
      <c r="VY17" s="854"/>
      <c r="VZ17" s="854"/>
      <c r="WA17" s="854"/>
      <c r="WB17" s="854"/>
      <c r="WC17" s="854"/>
      <c r="WD17" s="854"/>
      <c r="WE17" s="854"/>
      <c r="WF17" s="854"/>
      <c r="WG17" s="854"/>
      <c r="WH17" s="854"/>
      <c r="WI17" s="854"/>
      <c r="WJ17" s="854"/>
      <c r="WK17" s="854"/>
      <c r="WL17" s="854"/>
      <c r="WM17" s="854"/>
      <c r="WN17" s="854"/>
      <c r="WO17" s="854"/>
      <c r="WP17" s="854"/>
      <c r="WQ17" s="854"/>
      <c r="WR17" s="854"/>
      <c r="WS17" s="854"/>
      <c r="WT17" s="854"/>
      <c r="WU17" s="854"/>
      <c r="WV17" s="854"/>
      <c r="WW17" s="854"/>
      <c r="WX17" s="854"/>
      <c r="WY17" s="854"/>
      <c r="WZ17" s="854"/>
    </row>
    <row r="18" spans="1:624" ht="56.25" outlineLevel="1">
      <c r="A18" s="853">
        <f t="shared" si="0"/>
        <v>12</v>
      </c>
      <c r="B18" s="815" t="s">
        <v>915</v>
      </c>
      <c r="C18" s="905">
        <v>833</v>
      </c>
      <c r="D18" s="905" t="s">
        <v>78</v>
      </c>
      <c r="E18" s="905" t="s">
        <v>367</v>
      </c>
      <c r="F18" s="859" t="s">
        <v>1214</v>
      </c>
      <c r="G18" s="904">
        <v>414</v>
      </c>
      <c r="H18" s="861">
        <v>6.9749999999999996</v>
      </c>
      <c r="I18" s="829"/>
      <c r="J18" s="829"/>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c r="AH18" s="829"/>
      <c r="AI18" s="829"/>
      <c r="AJ18" s="829"/>
      <c r="AK18" s="829"/>
      <c r="AL18" s="829"/>
      <c r="AM18" s="829"/>
      <c r="AN18" s="829"/>
      <c r="AO18" s="829"/>
      <c r="AP18" s="829"/>
      <c r="AQ18" s="829"/>
      <c r="AR18" s="829"/>
      <c r="AS18" s="829"/>
      <c r="AT18" s="829"/>
      <c r="AU18" s="829"/>
      <c r="AV18" s="829"/>
      <c r="AW18" s="829"/>
      <c r="AX18" s="829"/>
      <c r="AY18" s="829"/>
      <c r="AZ18" s="829"/>
      <c r="BA18" s="829"/>
      <c r="BB18" s="829"/>
      <c r="BC18" s="829"/>
      <c r="BD18" s="829"/>
      <c r="BE18" s="829"/>
      <c r="BF18" s="829"/>
      <c r="BG18" s="829"/>
      <c r="BH18" s="829"/>
      <c r="BI18" s="829"/>
      <c r="BJ18" s="829"/>
      <c r="BK18" s="829"/>
      <c r="BL18" s="829"/>
      <c r="BM18" s="829"/>
      <c r="BN18" s="829"/>
      <c r="BO18" s="829"/>
      <c r="BP18" s="829"/>
      <c r="BQ18" s="829"/>
      <c r="BR18" s="829"/>
      <c r="BS18" s="829"/>
      <c r="BT18" s="829"/>
      <c r="BU18" s="829"/>
      <c r="BV18" s="829"/>
      <c r="BW18" s="829"/>
      <c r="BX18" s="829"/>
      <c r="BY18" s="829"/>
      <c r="BZ18" s="829"/>
      <c r="CA18" s="829"/>
      <c r="CB18" s="829"/>
      <c r="CC18" s="829"/>
      <c r="CD18" s="829"/>
      <c r="CE18" s="829"/>
      <c r="CF18" s="829"/>
      <c r="CG18" s="829"/>
      <c r="CH18" s="829"/>
      <c r="CI18" s="829"/>
      <c r="CJ18" s="829"/>
      <c r="CK18" s="829"/>
      <c r="CL18" s="829"/>
      <c r="CM18" s="829"/>
      <c r="CN18" s="829"/>
      <c r="CO18" s="829"/>
      <c r="CP18" s="829"/>
      <c r="CQ18" s="829"/>
      <c r="CR18" s="829"/>
      <c r="CS18" s="829"/>
      <c r="CT18" s="829"/>
      <c r="CU18" s="829"/>
      <c r="CV18" s="829"/>
      <c r="CW18" s="829"/>
      <c r="CX18" s="829"/>
      <c r="CY18" s="829"/>
      <c r="CZ18" s="829"/>
      <c r="DA18" s="829"/>
      <c r="DB18" s="829"/>
      <c r="DC18" s="829"/>
      <c r="DD18" s="829"/>
      <c r="DE18" s="829"/>
      <c r="DF18" s="829"/>
      <c r="DG18" s="829"/>
      <c r="DH18" s="829"/>
      <c r="DI18" s="829"/>
      <c r="DJ18" s="829"/>
      <c r="DK18" s="829"/>
      <c r="DL18" s="829"/>
      <c r="DM18" s="829"/>
      <c r="DN18" s="829"/>
      <c r="DO18" s="829"/>
      <c r="DP18" s="829"/>
      <c r="DQ18" s="829"/>
      <c r="DR18" s="829"/>
      <c r="DS18" s="829"/>
      <c r="DT18" s="829"/>
      <c r="DU18" s="829"/>
      <c r="DV18" s="829"/>
      <c r="DW18" s="829"/>
      <c r="DX18" s="829"/>
      <c r="DY18" s="829"/>
      <c r="DZ18" s="829"/>
      <c r="EA18" s="829"/>
      <c r="EB18" s="829"/>
      <c r="EC18" s="829"/>
      <c r="ED18" s="829"/>
      <c r="EE18" s="829"/>
      <c r="EF18" s="829"/>
      <c r="EG18" s="829"/>
      <c r="EH18" s="829"/>
      <c r="EI18" s="829"/>
      <c r="EJ18" s="829"/>
      <c r="EK18" s="829"/>
      <c r="EL18" s="829"/>
      <c r="EM18" s="829"/>
      <c r="EN18" s="829"/>
      <c r="EO18" s="829"/>
      <c r="EP18" s="829"/>
      <c r="EQ18" s="829"/>
      <c r="ER18" s="829"/>
      <c r="ES18" s="829"/>
      <c r="ET18" s="829"/>
      <c r="EU18" s="829"/>
      <c r="EV18" s="829"/>
      <c r="EW18" s="829"/>
      <c r="EX18" s="829"/>
      <c r="EY18" s="829"/>
      <c r="EZ18" s="829"/>
      <c r="FA18" s="829"/>
      <c r="FB18" s="829"/>
      <c r="FC18" s="829"/>
      <c r="FD18" s="829"/>
      <c r="FE18" s="829"/>
      <c r="FF18" s="829"/>
      <c r="FG18" s="829"/>
      <c r="FH18" s="829"/>
      <c r="FI18" s="829"/>
      <c r="FJ18" s="829"/>
      <c r="FK18" s="829"/>
      <c r="FL18" s="829"/>
      <c r="FM18" s="829"/>
      <c r="FN18" s="829"/>
      <c r="FO18" s="829"/>
      <c r="FP18" s="829"/>
      <c r="FQ18" s="829"/>
      <c r="FR18" s="829"/>
      <c r="FS18" s="829"/>
      <c r="FT18" s="829"/>
      <c r="FU18" s="829"/>
      <c r="FV18" s="829"/>
      <c r="FW18" s="829"/>
      <c r="FX18" s="829"/>
      <c r="FY18" s="829"/>
      <c r="FZ18" s="829"/>
      <c r="GA18" s="829"/>
      <c r="GB18" s="829"/>
      <c r="GC18" s="829"/>
      <c r="GD18" s="829"/>
      <c r="GE18" s="829"/>
      <c r="GF18" s="829"/>
      <c r="GG18" s="829"/>
      <c r="GH18" s="829"/>
      <c r="GI18" s="829"/>
      <c r="GJ18" s="829"/>
      <c r="GK18" s="829"/>
      <c r="GL18" s="829"/>
      <c r="GM18" s="829"/>
      <c r="GN18" s="829"/>
      <c r="GO18" s="829"/>
      <c r="GP18" s="829"/>
      <c r="GQ18" s="829"/>
      <c r="GR18" s="829"/>
      <c r="GS18" s="829"/>
      <c r="GT18" s="829"/>
      <c r="GU18" s="829"/>
      <c r="GV18" s="829"/>
      <c r="GW18" s="829"/>
      <c r="GX18" s="829"/>
      <c r="GY18" s="829"/>
      <c r="GZ18" s="829"/>
      <c r="HA18" s="829"/>
      <c r="HB18" s="829"/>
      <c r="HC18" s="829"/>
      <c r="HD18" s="829"/>
      <c r="HE18" s="829"/>
      <c r="HF18" s="829"/>
      <c r="HG18" s="829"/>
      <c r="HH18" s="829"/>
      <c r="HI18" s="829"/>
      <c r="HJ18" s="829"/>
      <c r="HK18" s="829"/>
      <c r="HL18" s="829"/>
      <c r="HM18" s="829"/>
      <c r="HN18" s="829"/>
      <c r="HO18" s="829"/>
      <c r="HP18" s="829"/>
      <c r="HQ18" s="829"/>
      <c r="HR18" s="829"/>
      <c r="HS18" s="829"/>
      <c r="HT18" s="829"/>
      <c r="HU18" s="829"/>
      <c r="HV18" s="829"/>
      <c r="HW18" s="829"/>
      <c r="HX18" s="829"/>
      <c r="HY18" s="829"/>
      <c r="HZ18" s="829"/>
      <c r="IA18" s="829"/>
      <c r="IB18" s="829"/>
      <c r="IC18" s="829"/>
      <c r="ID18" s="829"/>
      <c r="IE18" s="829"/>
      <c r="IF18" s="829"/>
      <c r="IG18" s="829"/>
      <c r="IH18" s="829"/>
      <c r="II18" s="829"/>
      <c r="IJ18" s="829"/>
      <c r="IK18" s="829"/>
      <c r="IL18" s="829"/>
      <c r="IM18" s="829"/>
      <c r="IN18" s="829"/>
      <c r="IO18" s="829"/>
      <c r="IP18" s="829"/>
      <c r="IQ18" s="829"/>
      <c r="IR18" s="829"/>
      <c r="IS18" s="829"/>
      <c r="IT18" s="829"/>
      <c r="IU18" s="829"/>
      <c r="IV18" s="829"/>
      <c r="IW18" s="829"/>
      <c r="IX18" s="829"/>
      <c r="IY18" s="829"/>
      <c r="IZ18" s="829"/>
      <c r="JA18" s="829"/>
      <c r="JB18" s="829"/>
      <c r="JC18" s="829"/>
      <c r="JD18" s="829"/>
      <c r="JE18" s="829"/>
      <c r="JF18" s="829"/>
      <c r="JG18" s="829"/>
      <c r="JH18" s="829"/>
      <c r="JI18" s="829"/>
      <c r="JJ18" s="829"/>
      <c r="JK18" s="829"/>
      <c r="JL18" s="829"/>
      <c r="JM18" s="829"/>
      <c r="JN18" s="829"/>
      <c r="JO18" s="829"/>
      <c r="JP18" s="829"/>
      <c r="JQ18" s="829"/>
      <c r="JR18" s="829"/>
      <c r="JS18" s="829"/>
      <c r="JT18" s="829"/>
      <c r="JU18" s="829"/>
      <c r="JV18" s="829"/>
      <c r="JW18" s="829"/>
      <c r="JX18" s="829"/>
      <c r="JY18" s="829"/>
      <c r="JZ18" s="829"/>
      <c r="KA18" s="829"/>
      <c r="KB18" s="829"/>
      <c r="KC18" s="829"/>
      <c r="KD18" s="829"/>
      <c r="KE18" s="829"/>
      <c r="KF18" s="829"/>
      <c r="KG18" s="829"/>
      <c r="KH18" s="829"/>
      <c r="KI18" s="829"/>
      <c r="KJ18" s="829"/>
      <c r="KK18" s="829"/>
      <c r="KL18" s="829"/>
      <c r="KM18" s="829"/>
      <c r="KN18" s="829"/>
      <c r="KO18" s="829"/>
      <c r="KP18" s="829"/>
      <c r="KQ18" s="829"/>
      <c r="KR18" s="829"/>
      <c r="KS18" s="829"/>
      <c r="KT18" s="829"/>
      <c r="KU18" s="829"/>
      <c r="KV18" s="829"/>
      <c r="KW18" s="829"/>
      <c r="KX18" s="829"/>
      <c r="KY18" s="829"/>
      <c r="KZ18" s="829"/>
      <c r="LA18" s="829"/>
      <c r="LB18" s="829"/>
      <c r="LC18" s="829"/>
      <c r="LD18" s="829"/>
      <c r="LE18" s="829"/>
      <c r="LF18" s="829"/>
      <c r="LG18" s="829"/>
      <c r="LH18" s="829"/>
      <c r="LI18" s="829"/>
      <c r="LJ18" s="829"/>
      <c r="LK18" s="829"/>
      <c r="LL18" s="829"/>
      <c r="LM18" s="829"/>
      <c r="LN18" s="829"/>
      <c r="LO18" s="829"/>
      <c r="LP18" s="829"/>
      <c r="LQ18" s="829"/>
      <c r="LR18" s="829"/>
      <c r="LS18" s="829"/>
      <c r="LT18" s="829"/>
      <c r="LU18" s="829"/>
      <c r="LV18" s="829"/>
      <c r="LW18" s="829"/>
      <c r="LX18" s="829"/>
      <c r="LY18" s="829"/>
      <c r="LZ18" s="829"/>
      <c r="MA18" s="829"/>
      <c r="MB18" s="829"/>
      <c r="MC18" s="829"/>
      <c r="MD18" s="829"/>
      <c r="ME18" s="829"/>
      <c r="MF18" s="829"/>
      <c r="MG18" s="829"/>
      <c r="MH18" s="829"/>
      <c r="MI18" s="829"/>
      <c r="MJ18" s="829"/>
      <c r="MK18" s="829"/>
      <c r="ML18" s="829"/>
      <c r="MM18" s="829"/>
      <c r="MN18" s="829"/>
      <c r="MO18" s="829"/>
      <c r="MP18" s="829"/>
      <c r="MQ18" s="829"/>
      <c r="MR18" s="829"/>
      <c r="MS18" s="829"/>
      <c r="MT18" s="829"/>
      <c r="MU18" s="829"/>
      <c r="MV18" s="829"/>
      <c r="MW18" s="829"/>
      <c r="MX18" s="829"/>
      <c r="MY18" s="829"/>
      <c r="MZ18" s="829"/>
      <c r="NA18" s="829"/>
      <c r="NB18" s="829"/>
      <c r="NC18" s="829"/>
      <c r="ND18" s="829"/>
      <c r="NE18" s="829"/>
      <c r="NF18" s="829"/>
      <c r="NG18" s="829"/>
      <c r="NH18" s="829"/>
      <c r="NI18" s="829"/>
      <c r="NJ18" s="829"/>
      <c r="NK18" s="829"/>
      <c r="NL18" s="829"/>
      <c r="NM18" s="829"/>
      <c r="NN18" s="829"/>
      <c r="NO18" s="829"/>
      <c r="NP18" s="829"/>
      <c r="NQ18" s="829"/>
      <c r="NR18" s="829"/>
      <c r="NS18" s="829"/>
      <c r="NT18" s="829"/>
      <c r="NU18" s="829"/>
      <c r="NV18" s="829"/>
      <c r="NW18" s="829"/>
      <c r="NX18" s="829"/>
      <c r="NY18" s="829"/>
      <c r="NZ18" s="829"/>
      <c r="OA18" s="829"/>
      <c r="OB18" s="829"/>
      <c r="OC18" s="829"/>
      <c r="OD18" s="829"/>
      <c r="OE18" s="829"/>
      <c r="OF18" s="829"/>
      <c r="OG18" s="829"/>
      <c r="OH18" s="829"/>
      <c r="OI18" s="829"/>
      <c r="OJ18" s="829"/>
      <c r="OK18" s="829"/>
      <c r="OL18" s="829"/>
      <c r="OM18" s="829"/>
      <c r="ON18" s="829"/>
      <c r="OO18" s="829"/>
      <c r="OP18" s="829"/>
      <c r="OQ18" s="829"/>
      <c r="OR18" s="829"/>
      <c r="OS18" s="829"/>
      <c r="OT18" s="829"/>
      <c r="OU18" s="829"/>
      <c r="OV18" s="829"/>
      <c r="OW18" s="829"/>
      <c r="OX18" s="829"/>
      <c r="OY18" s="829"/>
      <c r="OZ18" s="829"/>
      <c r="PA18" s="829"/>
      <c r="PB18" s="829"/>
      <c r="PC18" s="829"/>
      <c r="PD18" s="829"/>
      <c r="PE18" s="829"/>
      <c r="PF18" s="829"/>
      <c r="PG18" s="829"/>
      <c r="PH18" s="829"/>
      <c r="PI18" s="829"/>
      <c r="PJ18" s="829"/>
      <c r="PK18" s="829"/>
      <c r="PL18" s="829"/>
      <c r="PM18" s="829"/>
      <c r="PN18" s="829"/>
      <c r="PO18" s="829"/>
      <c r="PP18" s="829"/>
      <c r="PQ18" s="829"/>
      <c r="PR18" s="829"/>
      <c r="PS18" s="829"/>
      <c r="PT18" s="829"/>
      <c r="PU18" s="829"/>
      <c r="PV18" s="829"/>
      <c r="PW18" s="829"/>
      <c r="PX18" s="829"/>
      <c r="PY18" s="829"/>
      <c r="PZ18" s="829"/>
      <c r="QA18" s="829"/>
      <c r="QB18" s="829"/>
      <c r="QC18" s="829"/>
      <c r="QD18" s="829"/>
      <c r="QE18" s="829"/>
      <c r="QF18" s="829"/>
      <c r="QG18" s="829"/>
      <c r="QH18" s="829"/>
      <c r="QI18" s="829"/>
      <c r="QJ18" s="829"/>
      <c r="QK18" s="829"/>
      <c r="QL18" s="829"/>
      <c r="QM18" s="829"/>
      <c r="QN18" s="829"/>
      <c r="QO18" s="829"/>
      <c r="QP18" s="829"/>
      <c r="QQ18" s="829"/>
      <c r="QR18" s="829"/>
      <c r="QS18" s="829"/>
      <c r="QT18" s="829"/>
      <c r="QU18" s="829"/>
      <c r="QV18" s="829"/>
      <c r="QW18" s="829"/>
      <c r="QX18" s="829"/>
      <c r="QY18" s="829"/>
      <c r="QZ18" s="829"/>
      <c r="RA18" s="829"/>
      <c r="RB18" s="829"/>
      <c r="RC18" s="829"/>
      <c r="RD18" s="829"/>
      <c r="RE18" s="829"/>
      <c r="RF18" s="829"/>
      <c r="RG18" s="829"/>
      <c r="RH18" s="829"/>
      <c r="RI18" s="829"/>
      <c r="RJ18" s="829"/>
      <c r="RK18" s="829"/>
      <c r="RL18" s="829"/>
      <c r="RM18" s="829"/>
      <c r="RN18" s="829"/>
      <c r="RO18" s="829"/>
      <c r="RP18" s="829"/>
      <c r="RQ18" s="829"/>
      <c r="RR18" s="829"/>
      <c r="RS18" s="829"/>
      <c r="RT18" s="829"/>
      <c r="RU18" s="829"/>
      <c r="RV18" s="829"/>
      <c r="RW18" s="829"/>
      <c r="RX18" s="829"/>
      <c r="RY18" s="829"/>
      <c r="RZ18" s="829"/>
      <c r="SA18" s="829"/>
      <c r="SB18" s="829"/>
      <c r="SC18" s="829"/>
      <c r="SD18" s="829"/>
      <c r="SE18" s="829"/>
      <c r="SF18" s="829"/>
      <c r="SG18" s="829"/>
      <c r="SH18" s="829"/>
      <c r="SI18" s="829"/>
      <c r="SJ18" s="829"/>
      <c r="SK18" s="829"/>
      <c r="SL18" s="829"/>
      <c r="SM18" s="829"/>
      <c r="SN18" s="829"/>
      <c r="SO18" s="829"/>
      <c r="SP18" s="829"/>
      <c r="SQ18" s="829"/>
      <c r="SR18" s="829"/>
      <c r="SS18" s="829"/>
      <c r="ST18" s="829"/>
      <c r="SU18" s="829"/>
      <c r="SV18" s="829"/>
      <c r="SW18" s="829"/>
      <c r="SX18" s="829"/>
      <c r="SY18" s="829"/>
      <c r="SZ18" s="829"/>
      <c r="TA18" s="829"/>
      <c r="TB18" s="829"/>
      <c r="TC18" s="829"/>
      <c r="TD18" s="829"/>
      <c r="TE18" s="829"/>
      <c r="TF18" s="829"/>
      <c r="TG18" s="829"/>
      <c r="TH18" s="829"/>
      <c r="TI18" s="829"/>
      <c r="TJ18" s="829"/>
      <c r="TK18" s="829"/>
      <c r="TL18" s="829"/>
      <c r="TM18" s="829"/>
      <c r="TN18" s="829"/>
      <c r="TO18" s="829"/>
      <c r="TP18" s="829"/>
      <c r="TQ18" s="829"/>
      <c r="TR18" s="829"/>
      <c r="TS18" s="829"/>
      <c r="TT18" s="829"/>
      <c r="TU18" s="829"/>
      <c r="TV18" s="829"/>
      <c r="TW18" s="829"/>
      <c r="TX18" s="829"/>
      <c r="TY18" s="829"/>
      <c r="TZ18" s="829"/>
      <c r="UA18" s="829"/>
      <c r="UB18" s="829"/>
      <c r="UC18" s="829"/>
      <c r="UD18" s="829"/>
      <c r="UE18" s="829"/>
      <c r="UF18" s="829"/>
      <c r="UG18" s="829"/>
      <c r="UH18" s="829"/>
      <c r="UI18" s="829"/>
      <c r="UJ18" s="829"/>
      <c r="UK18" s="829"/>
      <c r="UL18" s="829"/>
      <c r="UM18" s="829"/>
      <c r="UN18" s="829"/>
      <c r="UO18" s="829"/>
      <c r="UP18" s="829"/>
      <c r="UQ18" s="829"/>
      <c r="UR18" s="829"/>
      <c r="US18" s="829"/>
      <c r="UT18" s="829"/>
      <c r="UU18" s="829"/>
      <c r="UV18" s="829"/>
      <c r="UW18" s="829"/>
      <c r="UX18" s="829"/>
      <c r="UY18" s="829"/>
      <c r="UZ18" s="829"/>
      <c r="VA18" s="829"/>
      <c r="VB18" s="829"/>
      <c r="VC18" s="829"/>
      <c r="VD18" s="829"/>
      <c r="VE18" s="829"/>
      <c r="VF18" s="829"/>
      <c r="VG18" s="829"/>
      <c r="VH18" s="829"/>
      <c r="VI18" s="829"/>
      <c r="VJ18" s="829"/>
      <c r="VK18" s="829"/>
      <c r="VL18" s="829"/>
      <c r="VM18" s="829"/>
      <c r="VN18" s="829"/>
      <c r="VO18" s="829"/>
      <c r="VP18" s="829"/>
      <c r="VQ18" s="829"/>
      <c r="VR18" s="829"/>
      <c r="VS18" s="829"/>
      <c r="VT18" s="829"/>
      <c r="VU18" s="829"/>
      <c r="VV18" s="829"/>
      <c r="VW18" s="829"/>
      <c r="VX18" s="829"/>
      <c r="VY18" s="829"/>
      <c r="VZ18" s="829"/>
      <c r="WA18" s="829"/>
      <c r="WB18" s="829"/>
      <c r="WC18" s="829"/>
      <c r="WD18" s="829"/>
      <c r="WE18" s="829"/>
      <c r="WF18" s="829"/>
      <c r="WG18" s="829"/>
      <c r="WH18" s="829"/>
      <c r="WI18" s="829"/>
      <c r="WJ18" s="829"/>
      <c r="WK18" s="829"/>
      <c r="WL18" s="829"/>
      <c r="WM18" s="829"/>
      <c r="WN18" s="829"/>
      <c r="WO18" s="829"/>
      <c r="WP18" s="829"/>
      <c r="WQ18" s="829"/>
      <c r="WR18" s="829"/>
      <c r="WS18" s="829"/>
      <c r="WT18" s="829"/>
      <c r="WU18" s="829"/>
      <c r="WV18" s="829"/>
      <c r="WW18" s="829"/>
      <c r="WX18" s="829"/>
      <c r="WY18" s="829"/>
      <c r="WZ18" s="829"/>
    </row>
    <row r="19" spans="1:624" ht="37.5" outlineLevel="1">
      <c r="A19" s="853">
        <f t="shared" si="0"/>
        <v>13</v>
      </c>
      <c r="B19" s="814" t="s">
        <v>916</v>
      </c>
      <c r="C19" s="905">
        <v>833</v>
      </c>
      <c r="D19" s="905" t="s">
        <v>78</v>
      </c>
      <c r="E19" s="905" t="s">
        <v>367</v>
      </c>
      <c r="F19" s="905" t="s">
        <v>1144</v>
      </c>
      <c r="G19" s="904">
        <v>414</v>
      </c>
      <c r="H19" s="861">
        <v>4.8639999999999999</v>
      </c>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3"/>
      <c r="AL19" s="803"/>
      <c r="AM19" s="803"/>
      <c r="AN19" s="803"/>
      <c r="AO19" s="803"/>
      <c r="AP19" s="803"/>
      <c r="AQ19" s="803"/>
      <c r="AR19" s="803"/>
      <c r="AS19" s="803"/>
      <c r="AT19" s="803"/>
      <c r="AU19" s="803"/>
      <c r="AV19" s="803"/>
      <c r="AW19" s="803"/>
      <c r="AX19" s="803"/>
      <c r="AY19" s="803"/>
      <c r="AZ19" s="803"/>
      <c r="BA19" s="803"/>
      <c r="BB19" s="803"/>
      <c r="BC19" s="803"/>
      <c r="BD19" s="803"/>
      <c r="BE19" s="803"/>
      <c r="BF19" s="803"/>
      <c r="BG19" s="803"/>
      <c r="BH19" s="803"/>
      <c r="BI19" s="803"/>
      <c r="BJ19" s="803"/>
      <c r="BK19" s="803"/>
      <c r="BL19" s="803"/>
      <c r="BM19" s="803"/>
      <c r="BN19" s="803"/>
      <c r="BO19" s="803"/>
      <c r="BP19" s="803"/>
      <c r="BQ19" s="803"/>
      <c r="BR19" s="803"/>
      <c r="BS19" s="803"/>
      <c r="BT19" s="803"/>
      <c r="BU19" s="803"/>
      <c r="BV19" s="803"/>
      <c r="BW19" s="803"/>
      <c r="BX19" s="803"/>
      <c r="BY19" s="803"/>
      <c r="BZ19" s="803"/>
      <c r="CA19" s="803"/>
      <c r="CB19" s="803"/>
      <c r="CC19" s="803"/>
      <c r="CD19" s="803"/>
      <c r="CE19" s="803"/>
      <c r="CF19" s="803"/>
      <c r="CG19" s="803"/>
      <c r="CH19" s="803"/>
      <c r="CI19" s="803"/>
      <c r="CJ19" s="803"/>
      <c r="CK19" s="803"/>
      <c r="CL19" s="803"/>
      <c r="CM19" s="803"/>
      <c r="CN19" s="803"/>
      <c r="CO19" s="803"/>
      <c r="CP19" s="803"/>
      <c r="CQ19" s="803"/>
      <c r="CR19" s="803"/>
      <c r="CS19" s="803"/>
      <c r="CT19" s="803"/>
      <c r="CU19" s="803"/>
      <c r="CV19" s="803"/>
      <c r="CW19" s="803"/>
      <c r="CX19" s="803"/>
      <c r="CY19" s="803"/>
      <c r="CZ19" s="803"/>
      <c r="DA19" s="803"/>
      <c r="DB19" s="803"/>
      <c r="DC19" s="803"/>
      <c r="DD19" s="803"/>
      <c r="DE19" s="803"/>
      <c r="DF19" s="803"/>
      <c r="DG19" s="803"/>
      <c r="DH19" s="803"/>
      <c r="DI19" s="803"/>
      <c r="DJ19" s="803"/>
      <c r="DK19" s="803"/>
      <c r="DL19" s="803"/>
      <c r="DM19" s="803"/>
      <c r="DN19" s="803"/>
      <c r="DO19" s="803"/>
      <c r="DP19" s="803"/>
      <c r="DQ19" s="803"/>
      <c r="DR19" s="803"/>
      <c r="DS19" s="803"/>
      <c r="DT19" s="803"/>
      <c r="DU19" s="803"/>
      <c r="DV19" s="803"/>
      <c r="DW19" s="803"/>
      <c r="DX19" s="803"/>
      <c r="DY19" s="803"/>
      <c r="DZ19" s="803"/>
      <c r="EA19" s="803"/>
      <c r="EB19" s="803"/>
      <c r="EC19" s="803"/>
      <c r="ED19" s="803"/>
      <c r="EE19" s="803"/>
      <c r="EF19" s="803"/>
      <c r="EG19" s="803"/>
      <c r="EH19" s="803"/>
      <c r="EI19" s="803"/>
      <c r="EJ19" s="803"/>
      <c r="EK19" s="803"/>
      <c r="EL19" s="803"/>
      <c r="EM19" s="803"/>
      <c r="EN19" s="803"/>
      <c r="EO19" s="803"/>
      <c r="EP19" s="803"/>
      <c r="EQ19" s="803"/>
      <c r="ER19" s="803"/>
      <c r="ES19" s="803"/>
      <c r="ET19" s="803"/>
      <c r="EU19" s="803"/>
      <c r="EV19" s="803"/>
      <c r="EW19" s="803"/>
      <c r="EX19" s="803"/>
      <c r="EY19" s="803"/>
      <c r="EZ19" s="803"/>
      <c r="FA19" s="803"/>
      <c r="FB19" s="803"/>
      <c r="FC19" s="803"/>
      <c r="FD19" s="803"/>
      <c r="FE19" s="803"/>
      <c r="FF19" s="803"/>
      <c r="FG19" s="803"/>
      <c r="FH19" s="803"/>
      <c r="FI19" s="803"/>
      <c r="FJ19" s="803"/>
      <c r="FK19" s="803"/>
      <c r="FL19" s="803"/>
      <c r="FM19" s="803"/>
      <c r="FN19" s="803"/>
      <c r="FO19" s="803"/>
      <c r="FP19" s="803"/>
      <c r="FQ19" s="803"/>
      <c r="FR19" s="803"/>
      <c r="FS19" s="803"/>
      <c r="FT19" s="803"/>
      <c r="FU19" s="803"/>
      <c r="FV19" s="803"/>
      <c r="FW19" s="803"/>
      <c r="FX19" s="803"/>
      <c r="FY19" s="803"/>
      <c r="FZ19" s="803"/>
      <c r="GA19" s="803"/>
      <c r="GB19" s="803"/>
      <c r="GC19" s="803"/>
      <c r="GD19" s="803"/>
      <c r="GE19" s="803"/>
      <c r="GF19" s="803"/>
      <c r="GG19" s="803"/>
      <c r="GH19" s="803"/>
      <c r="GI19" s="803"/>
      <c r="GJ19" s="803"/>
      <c r="GK19" s="803"/>
      <c r="GL19" s="803"/>
      <c r="GM19" s="803"/>
      <c r="GN19" s="803"/>
      <c r="GO19" s="803"/>
      <c r="GP19" s="803"/>
      <c r="GQ19" s="803"/>
      <c r="GR19" s="803"/>
      <c r="GS19" s="803"/>
      <c r="GT19" s="803"/>
      <c r="GU19" s="803"/>
      <c r="GV19" s="803"/>
      <c r="GW19" s="803"/>
      <c r="GX19" s="803"/>
      <c r="GY19" s="803"/>
      <c r="GZ19" s="803"/>
      <c r="HA19" s="803"/>
      <c r="HB19" s="803"/>
      <c r="HC19" s="803"/>
      <c r="HD19" s="803"/>
      <c r="HE19" s="803"/>
      <c r="HF19" s="803"/>
      <c r="HG19" s="803"/>
      <c r="HH19" s="803"/>
      <c r="HI19" s="803"/>
      <c r="HJ19" s="803"/>
      <c r="HK19" s="803"/>
      <c r="HL19" s="803"/>
      <c r="HM19" s="803"/>
      <c r="HN19" s="803"/>
      <c r="HO19" s="803"/>
      <c r="HP19" s="803"/>
      <c r="HQ19" s="803"/>
      <c r="HR19" s="803"/>
      <c r="HS19" s="803"/>
      <c r="HT19" s="803"/>
      <c r="HU19" s="803"/>
      <c r="HV19" s="803"/>
      <c r="HW19" s="803"/>
      <c r="HX19" s="803"/>
      <c r="HY19" s="803"/>
      <c r="HZ19" s="803"/>
      <c r="IA19" s="803"/>
      <c r="IB19" s="803"/>
      <c r="IC19" s="803"/>
      <c r="ID19" s="803"/>
      <c r="IE19" s="803"/>
      <c r="IF19" s="803"/>
      <c r="IG19" s="803"/>
      <c r="IH19" s="803"/>
      <c r="II19" s="803"/>
      <c r="IJ19" s="803"/>
      <c r="IK19" s="803"/>
      <c r="IL19" s="803"/>
      <c r="IM19" s="803"/>
      <c r="IN19" s="803"/>
      <c r="IO19" s="803"/>
      <c r="IP19" s="803"/>
      <c r="IQ19" s="803"/>
      <c r="IR19" s="803"/>
      <c r="IS19" s="803"/>
      <c r="IT19" s="803"/>
      <c r="IU19" s="803"/>
      <c r="IV19" s="803"/>
      <c r="IW19" s="803"/>
      <c r="IX19" s="803"/>
      <c r="IY19" s="803"/>
      <c r="IZ19" s="803"/>
      <c r="JA19" s="803"/>
      <c r="JB19" s="803"/>
      <c r="JC19" s="803"/>
      <c r="JD19" s="803"/>
      <c r="JE19" s="803"/>
      <c r="JF19" s="803"/>
      <c r="JG19" s="803"/>
      <c r="JH19" s="803"/>
      <c r="JI19" s="803"/>
      <c r="JJ19" s="803"/>
      <c r="JK19" s="803"/>
      <c r="JL19" s="803"/>
      <c r="JM19" s="803"/>
      <c r="JN19" s="803"/>
      <c r="JO19" s="803"/>
      <c r="JP19" s="803"/>
      <c r="JQ19" s="803"/>
      <c r="JR19" s="803"/>
      <c r="JS19" s="803"/>
      <c r="JT19" s="803"/>
      <c r="JU19" s="803"/>
      <c r="JV19" s="803"/>
      <c r="JW19" s="803"/>
      <c r="JX19" s="803"/>
      <c r="JY19" s="803"/>
      <c r="JZ19" s="803"/>
      <c r="KA19" s="803"/>
      <c r="KB19" s="803"/>
      <c r="KC19" s="803"/>
      <c r="KD19" s="803"/>
      <c r="KE19" s="803"/>
      <c r="KF19" s="803"/>
      <c r="KG19" s="803"/>
      <c r="KH19" s="803"/>
      <c r="KI19" s="803"/>
      <c r="KJ19" s="803"/>
      <c r="KK19" s="803"/>
      <c r="KL19" s="803"/>
      <c r="KM19" s="803"/>
      <c r="KN19" s="803"/>
      <c r="KO19" s="803"/>
      <c r="KP19" s="803"/>
      <c r="KQ19" s="803"/>
      <c r="KR19" s="803"/>
      <c r="KS19" s="803"/>
      <c r="KT19" s="803"/>
      <c r="KU19" s="803"/>
      <c r="KV19" s="803"/>
      <c r="KW19" s="803"/>
      <c r="KX19" s="803"/>
      <c r="KY19" s="803"/>
      <c r="KZ19" s="803"/>
      <c r="LA19" s="803"/>
      <c r="LB19" s="803"/>
      <c r="LC19" s="803"/>
      <c r="LD19" s="803"/>
      <c r="LE19" s="803"/>
      <c r="LF19" s="803"/>
      <c r="LG19" s="803"/>
      <c r="LH19" s="803"/>
      <c r="LI19" s="803"/>
      <c r="LJ19" s="803"/>
      <c r="LK19" s="803"/>
      <c r="LL19" s="803"/>
      <c r="LM19" s="803"/>
      <c r="LN19" s="803"/>
      <c r="LO19" s="803"/>
      <c r="LP19" s="803"/>
      <c r="LQ19" s="803"/>
      <c r="LR19" s="803"/>
      <c r="LS19" s="803"/>
      <c r="LT19" s="803"/>
      <c r="LU19" s="803"/>
      <c r="LV19" s="803"/>
      <c r="LW19" s="803"/>
      <c r="LX19" s="803"/>
      <c r="LY19" s="803"/>
      <c r="LZ19" s="803"/>
      <c r="MA19" s="803"/>
      <c r="MB19" s="803"/>
      <c r="MC19" s="803"/>
      <c r="MD19" s="803"/>
      <c r="ME19" s="803"/>
      <c r="MF19" s="803"/>
      <c r="MG19" s="803"/>
      <c r="MH19" s="803"/>
      <c r="MI19" s="803"/>
      <c r="MJ19" s="803"/>
      <c r="MK19" s="803"/>
      <c r="ML19" s="803"/>
      <c r="MM19" s="803"/>
      <c r="MN19" s="803"/>
      <c r="MO19" s="803"/>
      <c r="MP19" s="803"/>
      <c r="MQ19" s="803"/>
      <c r="MR19" s="803"/>
      <c r="MS19" s="803"/>
      <c r="MT19" s="803"/>
      <c r="MU19" s="803"/>
      <c r="MV19" s="803"/>
      <c r="MW19" s="803"/>
      <c r="MX19" s="803"/>
      <c r="MY19" s="803"/>
      <c r="MZ19" s="803"/>
      <c r="NA19" s="803"/>
      <c r="NB19" s="803"/>
      <c r="NC19" s="803"/>
      <c r="ND19" s="803"/>
      <c r="NE19" s="803"/>
      <c r="NF19" s="803"/>
      <c r="NG19" s="803"/>
      <c r="NH19" s="803"/>
      <c r="NI19" s="803"/>
      <c r="NJ19" s="803"/>
      <c r="NK19" s="803"/>
      <c r="NL19" s="803"/>
      <c r="NM19" s="803"/>
      <c r="NN19" s="803"/>
      <c r="NO19" s="803"/>
      <c r="NP19" s="803"/>
      <c r="NQ19" s="803"/>
      <c r="NR19" s="803"/>
      <c r="NS19" s="803"/>
      <c r="NT19" s="803"/>
      <c r="NU19" s="803"/>
      <c r="NV19" s="803"/>
      <c r="NW19" s="803"/>
      <c r="NX19" s="803"/>
      <c r="NY19" s="803"/>
      <c r="NZ19" s="803"/>
      <c r="OA19" s="803"/>
      <c r="OB19" s="803"/>
      <c r="OC19" s="803"/>
      <c r="OD19" s="803"/>
      <c r="OE19" s="803"/>
      <c r="OF19" s="803"/>
      <c r="OG19" s="803"/>
      <c r="OH19" s="803"/>
      <c r="OI19" s="803"/>
      <c r="OJ19" s="803"/>
      <c r="OK19" s="803"/>
      <c r="OL19" s="803"/>
      <c r="OM19" s="803"/>
      <c r="ON19" s="803"/>
      <c r="OO19" s="803"/>
      <c r="OP19" s="803"/>
      <c r="OQ19" s="803"/>
      <c r="OR19" s="803"/>
      <c r="OS19" s="803"/>
      <c r="OT19" s="803"/>
      <c r="OU19" s="803"/>
      <c r="OV19" s="803"/>
      <c r="OW19" s="803"/>
      <c r="OX19" s="803"/>
      <c r="OY19" s="803"/>
      <c r="OZ19" s="803"/>
      <c r="PA19" s="803"/>
      <c r="PB19" s="803"/>
      <c r="PC19" s="803"/>
      <c r="PD19" s="803"/>
      <c r="PE19" s="803"/>
      <c r="PF19" s="803"/>
      <c r="PG19" s="803"/>
      <c r="PH19" s="803"/>
      <c r="PI19" s="803"/>
      <c r="PJ19" s="803"/>
      <c r="PK19" s="803"/>
      <c r="PL19" s="803"/>
      <c r="PM19" s="803"/>
      <c r="PN19" s="803"/>
      <c r="PO19" s="803"/>
      <c r="PP19" s="803"/>
      <c r="PQ19" s="803"/>
      <c r="PR19" s="803"/>
      <c r="PS19" s="803"/>
      <c r="PT19" s="803"/>
      <c r="PU19" s="803"/>
      <c r="PV19" s="803"/>
      <c r="PW19" s="803"/>
      <c r="PX19" s="803"/>
      <c r="PY19" s="803"/>
      <c r="PZ19" s="803"/>
      <c r="QA19" s="803"/>
      <c r="QB19" s="803"/>
      <c r="QC19" s="803"/>
      <c r="QD19" s="803"/>
      <c r="QE19" s="803"/>
      <c r="QF19" s="803"/>
      <c r="QG19" s="803"/>
      <c r="QH19" s="803"/>
      <c r="QI19" s="803"/>
      <c r="QJ19" s="803"/>
      <c r="QK19" s="803"/>
      <c r="QL19" s="803"/>
      <c r="QM19" s="803"/>
      <c r="QN19" s="803"/>
      <c r="QO19" s="803"/>
      <c r="QP19" s="803"/>
      <c r="QQ19" s="803"/>
      <c r="QR19" s="803"/>
      <c r="QS19" s="803"/>
      <c r="QT19" s="803"/>
      <c r="QU19" s="803"/>
      <c r="QV19" s="803"/>
      <c r="QW19" s="803"/>
      <c r="QX19" s="803"/>
      <c r="QY19" s="803"/>
      <c r="QZ19" s="803"/>
      <c r="RA19" s="803"/>
      <c r="RB19" s="803"/>
      <c r="RC19" s="803"/>
      <c r="RD19" s="803"/>
      <c r="RE19" s="803"/>
      <c r="RF19" s="803"/>
      <c r="RG19" s="803"/>
      <c r="RH19" s="803"/>
      <c r="RI19" s="803"/>
      <c r="RJ19" s="803"/>
      <c r="RK19" s="803"/>
      <c r="RL19" s="803"/>
      <c r="RM19" s="803"/>
      <c r="RN19" s="803"/>
      <c r="RO19" s="803"/>
      <c r="RP19" s="803"/>
      <c r="RQ19" s="803"/>
      <c r="RR19" s="803"/>
      <c r="RS19" s="803"/>
      <c r="RT19" s="803"/>
      <c r="RU19" s="803"/>
      <c r="RV19" s="803"/>
      <c r="RW19" s="803"/>
      <c r="RX19" s="803"/>
      <c r="RY19" s="803"/>
      <c r="RZ19" s="803"/>
      <c r="SA19" s="803"/>
      <c r="SB19" s="803"/>
      <c r="SC19" s="803"/>
      <c r="SD19" s="803"/>
      <c r="SE19" s="803"/>
      <c r="SF19" s="803"/>
      <c r="SG19" s="803"/>
      <c r="SH19" s="803"/>
      <c r="SI19" s="803"/>
      <c r="SJ19" s="803"/>
      <c r="SK19" s="803"/>
      <c r="SL19" s="803"/>
      <c r="SM19" s="803"/>
      <c r="SN19" s="803"/>
      <c r="SO19" s="803"/>
      <c r="SP19" s="803"/>
      <c r="SQ19" s="803"/>
      <c r="SR19" s="803"/>
      <c r="SS19" s="803"/>
      <c r="ST19" s="803"/>
      <c r="SU19" s="803"/>
      <c r="SV19" s="803"/>
      <c r="SW19" s="803"/>
      <c r="SX19" s="803"/>
      <c r="SY19" s="803"/>
      <c r="SZ19" s="803"/>
      <c r="TA19" s="803"/>
      <c r="TB19" s="803"/>
      <c r="TC19" s="803"/>
      <c r="TD19" s="803"/>
      <c r="TE19" s="803"/>
      <c r="TF19" s="803"/>
      <c r="TG19" s="803"/>
      <c r="TH19" s="803"/>
      <c r="TI19" s="803"/>
      <c r="TJ19" s="803"/>
      <c r="TK19" s="803"/>
      <c r="TL19" s="803"/>
      <c r="TM19" s="803"/>
      <c r="TN19" s="803"/>
      <c r="TO19" s="803"/>
      <c r="TP19" s="803"/>
      <c r="TQ19" s="803"/>
      <c r="TR19" s="803"/>
      <c r="TS19" s="803"/>
      <c r="TT19" s="803"/>
      <c r="TU19" s="803"/>
      <c r="TV19" s="803"/>
      <c r="TW19" s="803"/>
      <c r="TX19" s="803"/>
      <c r="TY19" s="803"/>
      <c r="TZ19" s="803"/>
      <c r="UA19" s="803"/>
      <c r="UB19" s="803"/>
      <c r="UC19" s="803"/>
      <c r="UD19" s="803"/>
      <c r="UE19" s="803"/>
      <c r="UF19" s="803"/>
      <c r="UG19" s="803"/>
      <c r="UH19" s="803"/>
      <c r="UI19" s="803"/>
      <c r="UJ19" s="803"/>
      <c r="UK19" s="803"/>
      <c r="UL19" s="803"/>
      <c r="UM19" s="803"/>
      <c r="UN19" s="803"/>
      <c r="UO19" s="803"/>
      <c r="UP19" s="803"/>
      <c r="UQ19" s="803"/>
      <c r="UR19" s="803"/>
      <c r="US19" s="803"/>
      <c r="UT19" s="803"/>
      <c r="UU19" s="803"/>
      <c r="UV19" s="803"/>
      <c r="UW19" s="803"/>
      <c r="UX19" s="803"/>
      <c r="UY19" s="803"/>
      <c r="UZ19" s="803"/>
      <c r="VA19" s="803"/>
      <c r="VB19" s="803"/>
      <c r="VC19" s="803"/>
      <c r="VD19" s="803"/>
      <c r="VE19" s="803"/>
      <c r="VF19" s="803"/>
      <c r="VG19" s="803"/>
      <c r="VH19" s="803"/>
      <c r="VI19" s="803"/>
      <c r="VJ19" s="803"/>
      <c r="VK19" s="803"/>
      <c r="VL19" s="803"/>
      <c r="VM19" s="803"/>
      <c r="VN19" s="803"/>
      <c r="VO19" s="803"/>
      <c r="VP19" s="803"/>
      <c r="VQ19" s="803"/>
      <c r="VR19" s="803"/>
      <c r="VS19" s="803"/>
      <c r="VT19" s="803"/>
      <c r="VU19" s="803"/>
      <c r="VV19" s="803"/>
      <c r="VW19" s="803"/>
      <c r="VX19" s="803"/>
      <c r="VY19" s="803"/>
      <c r="VZ19" s="803"/>
      <c r="WA19" s="803"/>
      <c r="WB19" s="803"/>
      <c r="WC19" s="803"/>
      <c r="WD19" s="803"/>
      <c r="WE19" s="803"/>
      <c r="WF19" s="803"/>
      <c r="WG19" s="803"/>
      <c r="WH19" s="803"/>
      <c r="WI19" s="803"/>
      <c r="WJ19" s="803"/>
      <c r="WK19" s="803"/>
      <c r="WL19" s="803"/>
      <c r="WM19" s="803"/>
      <c r="WN19" s="803"/>
      <c r="WO19" s="803"/>
      <c r="WP19" s="803"/>
      <c r="WQ19" s="803"/>
      <c r="WR19" s="803"/>
      <c r="WS19" s="803"/>
      <c r="WT19" s="803"/>
      <c r="WU19" s="803"/>
      <c r="WV19" s="803"/>
      <c r="WW19" s="803"/>
      <c r="WX19" s="803"/>
      <c r="WY19" s="803"/>
      <c r="WZ19" s="803"/>
    </row>
    <row r="20" spans="1:624" s="829" customFormat="1" ht="37.5" outlineLevel="1">
      <c r="A20" s="853">
        <f t="shared" si="0"/>
        <v>14</v>
      </c>
      <c r="B20" s="814" t="s">
        <v>917</v>
      </c>
      <c r="C20" s="905">
        <v>833</v>
      </c>
      <c r="D20" s="905" t="s">
        <v>78</v>
      </c>
      <c r="E20" s="905" t="s">
        <v>367</v>
      </c>
      <c r="F20" s="859" t="s">
        <v>1214</v>
      </c>
      <c r="G20" s="904">
        <v>414</v>
      </c>
      <c r="H20" s="861">
        <v>1.5940000000000001</v>
      </c>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0"/>
      <c r="AX20" s="820"/>
      <c r="AY20" s="820"/>
      <c r="AZ20" s="820"/>
      <c r="BA20" s="820"/>
      <c r="BB20" s="820"/>
      <c r="BC20" s="820"/>
      <c r="BD20" s="820"/>
      <c r="BE20" s="820"/>
      <c r="BF20" s="820"/>
      <c r="BG20" s="820"/>
      <c r="BH20" s="820"/>
      <c r="BI20" s="820"/>
      <c r="BJ20" s="820"/>
      <c r="BK20" s="820"/>
      <c r="BL20" s="820"/>
      <c r="BM20" s="820"/>
      <c r="BN20" s="820"/>
      <c r="BO20" s="820"/>
      <c r="BP20" s="820"/>
      <c r="BQ20" s="820"/>
      <c r="BR20" s="820"/>
      <c r="BS20" s="820"/>
      <c r="BT20" s="820"/>
      <c r="BU20" s="820"/>
      <c r="BV20" s="820"/>
      <c r="BW20" s="820"/>
      <c r="BX20" s="820"/>
      <c r="BY20" s="820"/>
      <c r="BZ20" s="820"/>
      <c r="CA20" s="820"/>
      <c r="CB20" s="820"/>
      <c r="CC20" s="820"/>
      <c r="CD20" s="820"/>
      <c r="CE20" s="820"/>
      <c r="CF20" s="820"/>
      <c r="CG20" s="820"/>
      <c r="CH20" s="820"/>
      <c r="CI20" s="820"/>
      <c r="CJ20" s="820"/>
      <c r="CK20" s="820"/>
      <c r="CL20" s="820"/>
      <c r="CM20" s="820"/>
      <c r="CN20" s="820"/>
      <c r="CO20" s="820"/>
      <c r="CP20" s="820"/>
      <c r="CQ20" s="820"/>
      <c r="CR20" s="820"/>
      <c r="CS20" s="820"/>
      <c r="CT20" s="820"/>
      <c r="CU20" s="820"/>
      <c r="CV20" s="820"/>
      <c r="CW20" s="820"/>
      <c r="CX20" s="820"/>
      <c r="CY20" s="820"/>
      <c r="CZ20" s="820"/>
      <c r="DA20" s="820"/>
      <c r="DB20" s="820"/>
      <c r="DC20" s="820"/>
      <c r="DD20" s="820"/>
      <c r="DE20" s="820"/>
      <c r="DF20" s="820"/>
      <c r="DG20" s="820"/>
      <c r="DH20" s="820"/>
      <c r="DI20" s="820"/>
      <c r="DJ20" s="820"/>
      <c r="DK20" s="820"/>
      <c r="DL20" s="820"/>
      <c r="DM20" s="820"/>
      <c r="DN20" s="820"/>
      <c r="DO20" s="820"/>
      <c r="DP20" s="820"/>
      <c r="DQ20" s="820"/>
      <c r="DR20" s="820"/>
      <c r="DS20" s="820"/>
      <c r="DT20" s="820"/>
      <c r="DU20" s="820"/>
      <c r="DV20" s="820"/>
      <c r="DW20" s="820"/>
      <c r="DX20" s="820"/>
      <c r="DY20" s="820"/>
      <c r="DZ20" s="820"/>
      <c r="EA20" s="820"/>
      <c r="EB20" s="820"/>
      <c r="EC20" s="820"/>
      <c r="ED20" s="820"/>
      <c r="EE20" s="820"/>
      <c r="EF20" s="820"/>
      <c r="EG20" s="820"/>
      <c r="EH20" s="820"/>
      <c r="EI20" s="820"/>
      <c r="EJ20" s="820"/>
      <c r="EK20" s="820"/>
      <c r="EL20" s="820"/>
      <c r="EM20" s="820"/>
      <c r="EN20" s="820"/>
      <c r="EO20" s="820"/>
      <c r="EP20" s="820"/>
      <c r="EQ20" s="820"/>
      <c r="ER20" s="820"/>
      <c r="ES20" s="820"/>
      <c r="ET20" s="820"/>
      <c r="EU20" s="820"/>
      <c r="EV20" s="820"/>
      <c r="EW20" s="820"/>
      <c r="EX20" s="820"/>
      <c r="EY20" s="820"/>
      <c r="EZ20" s="820"/>
      <c r="FA20" s="820"/>
      <c r="FB20" s="820"/>
      <c r="FC20" s="820"/>
      <c r="FD20" s="820"/>
      <c r="FE20" s="820"/>
      <c r="FF20" s="820"/>
      <c r="FG20" s="820"/>
      <c r="FH20" s="820"/>
      <c r="FI20" s="820"/>
      <c r="FJ20" s="820"/>
      <c r="FK20" s="820"/>
      <c r="FL20" s="820"/>
      <c r="FM20" s="820"/>
      <c r="FN20" s="820"/>
      <c r="FO20" s="820"/>
      <c r="FP20" s="820"/>
      <c r="FQ20" s="820"/>
      <c r="FR20" s="820"/>
      <c r="FS20" s="820"/>
      <c r="FT20" s="820"/>
      <c r="FU20" s="820"/>
      <c r="FV20" s="820"/>
      <c r="FW20" s="820"/>
      <c r="FX20" s="820"/>
      <c r="FY20" s="820"/>
      <c r="FZ20" s="820"/>
      <c r="GA20" s="820"/>
      <c r="GB20" s="820"/>
      <c r="GC20" s="820"/>
      <c r="GD20" s="820"/>
      <c r="GE20" s="820"/>
      <c r="GF20" s="820"/>
      <c r="GG20" s="820"/>
      <c r="GH20" s="820"/>
      <c r="GI20" s="820"/>
      <c r="GJ20" s="820"/>
      <c r="GK20" s="820"/>
      <c r="GL20" s="820"/>
      <c r="GM20" s="820"/>
      <c r="GN20" s="820"/>
      <c r="GO20" s="820"/>
      <c r="GP20" s="820"/>
      <c r="GQ20" s="820"/>
      <c r="GR20" s="820"/>
      <c r="GS20" s="820"/>
      <c r="GT20" s="820"/>
      <c r="GU20" s="820"/>
      <c r="GV20" s="820"/>
      <c r="GW20" s="820"/>
      <c r="GX20" s="820"/>
      <c r="GY20" s="820"/>
      <c r="GZ20" s="820"/>
      <c r="HA20" s="820"/>
      <c r="HB20" s="820"/>
      <c r="HC20" s="820"/>
      <c r="HD20" s="820"/>
      <c r="HE20" s="820"/>
      <c r="HF20" s="820"/>
      <c r="HG20" s="820"/>
      <c r="HH20" s="820"/>
      <c r="HI20" s="820"/>
      <c r="HJ20" s="820"/>
      <c r="HK20" s="820"/>
      <c r="HL20" s="820"/>
      <c r="HM20" s="820"/>
      <c r="HN20" s="820"/>
      <c r="HO20" s="820"/>
      <c r="HP20" s="820"/>
      <c r="HQ20" s="820"/>
      <c r="HR20" s="820"/>
      <c r="HS20" s="820"/>
      <c r="HT20" s="820"/>
      <c r="HU20" s="820"/>
      <c r="HV20" s="820"/>
      <c r="HW20" s="820"/>
      <c r="HX20" s="820"/>
      <c r="HY20" s="820"/>
      <c r="HZ20" s="820"/>
      <c r="IA20" s="820"/>
      <c r="IB20" s="820"/>
      <c r="IC20" s="820"/>
      <c r="ID20" s="820"/>
      <c r="IE20" s="820"/>
      <c r="IF20" s="820"/>
      <c r="IG20" s="820"/>
      <c r="IH20" s="820"/>
      <c r="II20" s="820"/>
      <c r="IJ20" s="820"/>
      <c r="IK20" s="820"/>
      <c r="IL20" s="820"/>
      <c r="IM20" s="820"/>
      <c r="IN20" s="820"/>
      <c r="IO20" s="820"/>
      <c r="IP20" s="820"/>
      <c r="IQ20" s="820"/>
      <c r="IR20" s="820"/>
      <c r="IS20" s="820"/>
      <c r="IT20" s="820"/>
      <c r="IU20" s="820"/>
      <c r="IV20" s="820"/>
      <c r="IW20" s="820"/>
      <c r="IX20" s="820"/>
      <c r="IY20" s="820"/>
      <c r="IZ20" s="820"/>
      <c r="JA20" s="820"/>
      <c r="JB20" s="820"/>
      <c r="JC20" s="820"/>
      <c r="JD20" s="820"/>
      <c r="JE20" s="820"/>
      <c r="JF20" s="820"/>
      <c r="JG20" s="820"/>
      <c r="JH20" s="820"/>
      <c r="JI20" s="820"/>
      <c r="JJ20" s="820"/>
      <c r="JK20" s="820"/>
      <c r="JL20" s="820"/>
      <c r="JM20" s="820"/>
      <c r="JN20" s="820"/>
      <c r="JO20" s="820"/>
      <c r="JP20" s="820"/>
      <c r="JQ20" s="820"/>
      <c r="JR20" s="820"/>
      <c r="JS20" s="820"/>
      <c r="JT20" s="820"/>
      <c r="JU20" s="820"/>
      <c r="JV20" s="820"/>
      <c r="JW20" s="820"/>
      <c r="JX20" s="820"/>
      <c r="JY20" s="820"/>
      <c r="JZ20" s="820"/>
      <c r="KA20" s="820"/>
      <c r="KB20" s="820"/>
      <c r="KC20" s="820"/>
      <c r="KD20" s="820"/>
      <c r="KE20" s="820"/>
      <c r="KF20" s="820"/>
      <c r="KG20" s="820"/>
      <c r="KH20" s="820"/>
      <c r="KI20" s="820"/>
      <c r="KJ20" s="820"/>
      <c r="KK20" s="820"/>
      <c r="KL20" s="820"/>
      <c r="KM20" s="820"/>
      <c r="KN20" s="820"/>
      <c r="KO20" s="820"/>
      <c r="KP20" s="820"/>
      <c r="KQ20" s="820"/>
      <c r="KR20" s="820"/>
      <c r="KS20" s="820"/>
      <c r="KT20" s="820"/>
      <c r="KU20" s="820"/>
      <c r="KV20" s="820"/>
      <c r="KW20" s="820"/>
      <c r="KX20" s="820"/>
      <c r="KY20" s="820"/>
      <c r="KZ20" s="820"/>
      <c r="LA20" s="820"/>
      <c r="LB20" s="820"/>
      <c r="LC20" s="820"/>
      <c r="LD20" s="820"/>
      <c r="LE20" s="820"/>
      <c r="LF20" s="820"/>
      <c r="LG20" s="820"/>
      <c r="LH20" s="820"/>
      <c r="LI20" s="820"/>
      <c r="LJ20" s="820"/>
      <c r="LK20" s="820"/>
      <c r="LL20" s="820"/>
      <c r="LM20" s="820"/>
      <c r="LN20" s="820"/>
      <c r="LO20" s="820"/>
      <c r="LP20" s="820"/>
      <c r="LQ20" s="820"/>
      <c r="LR20" s="820"/>
      <c r="LS20" s="820"/>
      <c r="LT20" s="820"/>
      <c r="LU20" s="820"/>
      <c r="LV20" s="820"/>
      <c r="LW20" s="820"/>
      <c r="LX20" s="820"/>
      <c r="LY20" s="820"/>
      <c r="LZ20" s="820"/>
      <c r="MA20" s="820"/>
      <c r="MB20" s="820"/>
      <c r="MC20" s="820"/>
      <c r="MD20" s="820"/>
      <c r="ME20" s="820"/>
      <c r="MF20" s="820"/>
      <c r="MG20" s="820"/>
      <c r="MH20" s="820"/>
      <c r="MI20" s="820"/>
      <c r="MJ20" s="820"/>
      <c r="MK20" s="820"/>
      <c r="ML20" s="820"/>
      <c r="MM20" s="820"/>
      <c r="MN20" s="820"/>
      <c r="MO20" s="820"/>
      <c r="MP20" s="820"/>
      <c r="MQ20" s="820"/>
      <c r="MR20" s="820"/>
      <c r="MS20" s="820"/>
      <c r="MT20" s="820"/>
      <c r="MU20" s="820"/>
      <c r="MV20" s="820"/>
      <c r="MW20" s="820"/>
      <c r="MX20" s="820"/>
      <c r="MY20" s="820"/>
      <c r="MZ20" s="820"/>
      <c r="NA20" s="820"/>
      <c r="NB20" s="820"/>
      <c r="NC20" s="820"/>
      <c r="ND20" s="820"/>
      <c r="NE20" s="820"/>
      <c r="NF20" s="820"/>
      <c r="NG20" s="820"/>
      <c r="NH20" s="820"/>
      <c r="NI20" s="820"/>
      <c r="NJ20" s="820"/>
      <c r="NK20" s="820"/>
      <c r="NL20" s="820"/>
      <c r="NM20" s="820"/>
      <c r="NN20" s="820"/>
      <c r="NO20" s="820"/>
      <c r="NP20" s="820"/>
      <c r="NQ20" s="820"/>
      <c r="NR20" s="820"/>
      <c r="NS20" s="820"/>
      <c r="NT20" s="820"/>
      <c r="NU20" s="820"/>
      <c r="NV20" s="820"/>
      <c r="NW20" s="820"/>
      <c r="NX20" s="820"/>
      <c r="NY20" s="820"/>
      <c r="NZ20" s="820"/>
      <c r="OA20" s="820"/>
      <c r="OB20" s="820"/>
      <c r="OC20" s="820"/>
      <c r="OD20" s="820"/>
      <c r="OE20" s="820"/>
      <c r="OF20" s="820"/>
      <c r="OG20" s="820"/>
      <c r="OH20" s="820"/>
      <c r="OI20" s="820"/>
      <c r="OJ20" s="820"/>
      <c r="OK20" s="820"/>
      <c r="OL20" s="820"/>
      <c r="OM20" s="820"/>
      <c r="ON20" s="820"/>
      <c r="OO20" s="820"/>
      <c r="OP20" s="820"/>
      <c r="OQ20" s="820"/>
      <c r="OR20" s="820"/>
      <c r="OS20" s="820"/>
      <c r="OT20" s="820"/>
      <c r="OU20" s="820"/>
      <c r="OV20" s="820"/>
      <c r="OW20" s="820"/>
      <c r="OX20" s="820"/>
      <c r="OY20" s="820"/>
      <c r="OZ20" s="820"/>
      <c r="PA20" s="820"/>
      <c r="PB20" s="820"/>
      <c r="PC20" s="820"/>
      <c r="PD20" s="820"/>
      <c r="PE20" s="820"/>
      <c r="PF20" s="820"/>
      <c r="PG20" s="820"/>
      <c r="PH20" s="820"/>
      <c r="PI20" s="820"/>
      <c r="PJ20" s="820"/>
      <c r="PK20" s="820"/>
      <c r="PL20" s="820"/>
      <c r="PM20" s="820"/>
      <c r="PN20" s="820"/>
      <c r="PO20" s="820"/>
      <c r="PP20" s="820"/>
      <c r="PQ20" s="820"/>
      <c r="PR20" s="820"/>
      <c r="PS20" s="820"/>
      <c r="PT20" s="820"/>
      <c r="PU20" s="820"/>
      <c r="PV20" s="820"/>
      <c r="PW20" s="820"/>
      <c r="PX20" s="820"/>
      <c r="PY20" s="820"/>
      <c r="PZ20" s="820"/>
      <c r="QA20" s="820"/>
      <c r="QB20" s="820"/>
      <c r="QC20" s="820"/>
      <c r="QD20" s="820"/>
      <c r="QE20" s="820"/>
      <c r="QF20" s="820"/>
      <c r="QG20" s="820"/>
      <c r="QH20" s="820"/>
      <c r="QI20" s="820"/>
      <c r="QJ20" s="820"/>
      <c r="QK20" s="820"/>
      <c r="QL20" s="820"/>
      <c r="QM20" s="820"/>
      <c r="QN20" s="820"/>
      <c r="QO20" s="820"/>
      <c r="QP20" s="820"/>
      <c r="QQ20" s="820"/>
      <c r="QR20" s="820"/>
      <c r="QS20" s="820"/>
      <c r="QT20" s="820"/>
      <c r="QU20" s="820"/>
      <c r="QV20" s="820"/>
      <c r="QW20" s="820"/>
      <c r="QX20" s="820"/>
      <c r="QY20" s="820"/>
      <c r="QZ20" s="820"/>
      <c r="RA20" s="820"/>
      <c r="RB20" s="820"/>
      <c r="RC20" s="820"/>
      <c r="RD20" s="820"/>
      <c r="RE20" s="820"/>
      <c r="RF20" s="820"/>
      <c r="RG20" s="820"/>
      <c r="RH20" s="820"/>
      <c r="RI20" s="820"/>
      <c r="RJ20" s="820"/>
      <c r="RK20" s="820"/>
      <c r="RL20" s="820"/>
      <c r="RM20" s="820"/>
      <c r="RN20" s="820"/>
      <c r="RO20" s="820"/>
      <c r="RP20" s="820"/>
      <c r="RQ20" s="820"/>
      <c r="RR20" s="820"/>
      <c r="RS20" s="820"/>
      <c r="RT20" s="820"/>
      <c r="RU20" s="820"/>
      <c r="RV20" s="820"/>
      <c r="RW20" s="820"/>
      <c r="RX20" s="820"/>
      <c r="RY20" s="820"/>
      <c r="RZ20" s="820"/>
      <c r="SA20" s="820"/>
      <c r="SB20" s="820"/>
      <c r="SC20" s="820"/>
      <c r="SD20" s="820"/>
      <c r="SE20" s="820"/>
      <c r="SF20" s="820"/>
      <c r="SG20" s="820"/>
      <c r="SH20" s="820"/>
      <c r="SI20" s="820"/>
      <c r="SJ20" s="820"/>
      <c r="SK20" s="820"/>
      <c r="SL20" s="820"/>
      <c r="SM20" s="820"/>
      <c r="SN20" s="820"/>
      <c r="SO20" s="820"/>
      <c r="SP20" s="820"/>
      <c r="SQ20" s="820"/>
      <c r="SR20" s="820"/>
      <c r="SS20" s="820"/>
      <c r="ST20" s="820"/>
      <c r="SU20" s="820"/>
      <c r="SV20" s="820"/>
      <c r="SW20" s="820"/>
      <c r="SX20" s="820"/>
      <c r="SY20" s="820"/>
      <c r="SZ20" s="820"/>
      <c r="TA20" s="820"/>
      <c r="TB20" s="820"/>
      <c r="TC20" s="820"/>
      <c r="TD20" s="820"/>
      <c r="TE20" s="820"/>
      <c r="TF20" s="820"/>
      <c r="TG20" s="820"/>
      <c r="TH20" s="820"/>
      <c r="TI20" s="820"/>
      <c r="TJ20" s="820"/>
      <c r="TK20" s="820"/>
      <c r="TL20" s="820"/>
      <c r="TM20" s="820"/>
      <c r="TN20" s="820"/>
      <c r="TO20" s="820"/>
      <c r="TP20" s="820"/>
      <c r="TQ20" s="820"/>
      <c r="TR20" s="820"/>
      <c r="TS20" s="820"/>
      <c r="TT20" s="820"/>
      <c r="TU20" s="820"/>
      <c r="TV20" s="820"/>
      <c r="TW20" s="820"/>
      <c r="TX20" s="820"/>
      <c r="TY20" s="820"/>
      <c r="TZ20" s="820"/>
      <c r="UA20" s="820"/>
      <c r="UB20" s="820"/>
      <c r="UC20" s="820"/>
      <c r="UD20" s="820"/>
      <c r="UE20" s="820"/>
      <c r="UF20" s="820"/>
      <c r="UG20" s="820"/>
      <c r="UH20" s="820"/>
      <c r="UI20" s="820"/>
      <c r="UJ20" s="820"/>
      <c r="UK20" s="820"/>
      <c r="UL20" s="820"/>
      <c r="UM20" s="820"/>
      <c r="UN20" s="820"/>
      <c r="UO20" s="820"/>
      <c r="UP20" s="820"/>
      <c r="UQ20" s="820"/>
      <c r="UR20" s="820"/>
      <c r="US20" s="820"/>
      <c r="UT20" s="820"/>
      <c r="UU20" s="820"/>
      <c r="UV20" s="820"/>
      <c r="UW20" s="820"/>
      <c r="UX20" s="820"/>
      <c r="UY20" s="820"/>
      <c r="UZ20" s="820"/>
      <c r="VA20" s="820"/>
      <c r="VB20" s="820"/>
      <c r="VC20" s="820"/>
      <c r="VD20" s="820"/>
      <c r="VE20" s="820"/>
      <c r="VF20" s="820"/>
      <c r="VG20" s="820"/>
      <c r="VH20" s="820"/>
      <c r="VI20" s="820"/>
      <c r="VJ20" s="820"/>
      <c r="VK20" s="820"/>
      <c r="VL20" s="820"/>
      <c r="VM20" s="820"/>
      <c r="VN20" s="820"/>
      <c r="VO20" s="820"/>
      <c r="VP20" s="820"/>
      <c r="VQ20" s="820"/>
      <c r="VR20" s="820"/>
      <c r="VS20" s="820"/>
      <c r="VT20" s="820"/>
      <c r="VU20" s="820"/>
      <c r="VV20" s="820"/>
      <c r="VW20" s="820"/>
      <c r="VX20" s="820"/>
      <c r="VY20" s="820"/>
      <c r="VZ20" s="820"/>
      <c r="WA20" s="820"/>
      <c r="WB20" s="820"/>
      <c r="WC20" s="820"/>
      <c r="WD20" s="820"/>
      <c r="WE20" s="820"/>
      <c r="WF20" s="820"/>
      <c r="WG20" s="820"/>
      <c r="WH20" s="820"/>
      <c r="WI20" s="820"/>
      <c r="WJ20" s="820"/>
      <c r="WK20" s="820"/>
      <c r="WL20" s="820"/>
      <c r="WM20" s="820"/>
      <c r="WN20" s="820"/>
      <c r="WO20" s="820"/>
      <c r="WP20" s="820"/>
      <c r="WQ20" s="820"/>
      <c r="WR20" s="820"/>
      <c r="WS20" s="820"/>
      <c r="WT20" s="820"/>
      <c r="WU20" s="820"/>
      <c r="WV20" s="820"/>
      <c r="WW20" s="820"/>
      <c r="WX20" s="820"/>
      <c r="WY20" s="820"/>
      <c r="WZ20" s="820"/>
    </row>
    <row r="21" spans="1:624" s="829" customFormat="1" ht="37.5" outlineLevel="1">
      <c r="A21" s="853">
        <f t="shared" si="0"/>
        <v>15</v>
      </c>
      <c r="B21" s="814" t="s">
        <v>966</v>
      </c>
      <c r="C21" s="905" t="s">
        <v>911</v>
      </c>
      <c r="D21" s="905" t="s">
        <v>78</v>
      </c>
      <c r="E21" s="905" t="s">
        <v>367</v>
      </c>
      <c r="F21" s="905" t="s">
        <v>1144</v>
      </c>
      <c r="G21" s="904">
        <v>414</v>
      </c>
      <c r="H21" s="861">
        <v>0.32500000000000001</v>
      </c>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3"/>
      <c r="AY21" s="803"/>
      <c r="AZ21" s="803"/>
      <c r="BA21" s="803"/>
      <c r="BB21" s="803"/>
      <c r="BC21" s="803"/>
      <c r="BD21" s="803"/>
      <c r="BE21" s="803"/>
      <c r="BF21" s="803"/>
      <c r="BG21" s="803"/>
      <c r="BH21" s="803"/>
      <c r="BI21" s="803"/>
      <c r="BJ21" s="803"/>
      <c r="BK21" s="803"/>
      <c r="BL21" s="803"/>
      <c r="BM21" s="803"/>
      <c r="BN21" s="803"/>
      <c r="BO21" s="803"/>
      <c r="BP21" s="803"/>
      <c r="BQ21" s="803"/>
      <c r="BR21" s="803"/>
      <c r="BS21" s="803"/>
      <c r="BT21" s="803"/>
      <c r="BU21" s="803"/>
      <c r="BV21" s="803"/>
      <c r="BW21" s="803"/>
      <c r="BX21" s="803"/>
      <c r="BY21" s="803"/>
      <c r="BZ21" s="803"/>
      <c r="CA21" s="803"/>
      <c r="CB21" s="803"/>
      <c r="CC21" s="803"/>
      <c r="CD21" s="803"/>
      <c r="CE21" s="803"/>
      <c r="CF21" s="803"/>
      <c r="CG21" s="803"/>
      <c r="CH21" s="803"/>
      <c r="CI21" s="803"/>
      <c r="CJ21" s="803"/>
      <c r="CK21" s="803"/>
      <c r="CL21" s="803"/>
      <c r="CM21" s="803"/>
      <c r="CN21" s="803"/>
      <c r="CO21" s="803"/>
      <c r="CP21" s="803"/>
      <c r="CQ21" s="803"/>
      <c r="CR21" s="803"/>
      <c r="CS21" s="803"/>
      <c r="CT21" s="803"/>
      <c r="CU21" s="803"/>
      <c r="CV21" s="803"/>
      <c r="CW21" s="803"/>
      <c r="CX21" s="803"/>
      <c r="CY21" s="803"/>
      <c r="CZ21" s="803"/>
      <c r="DA21" s="803"/>
      <c r="DB21" s="803"/>
      <c r="DC21" s="803"/>
      <c r="DD21" s="803"/>
      <c r="DE21" s="803"/>
      <c r="DF21" s="803"/>
      <c r="DG21" s="803"/>
      <c r="DH21" s="803"/>
      <c r="DI21" s="803"/>
      <c r="DJ21" s="803"/>
      <c r="DK21" s="803"/>
      <c r="DL21" s="803"/>
      <c r="DM21" s="803"/>
      <c r="DN21" s="803"/>
      <c r="DO21" s="803"/>
      <c r="DP21" s="803"/>
      <c r="DQ21" s="803"/>
      <c r="DR21" s="803"/>
      <c r="DS21" s="803"/>
      <c r="DT21" s="803"/>
      <c r="DU21" s="803"/>
      <c r="DV21" s="803"/>
      <c r="DW21" s="803"/>
      <c r="DX21" s="803"/>
      <c r="DY21" s="803"/>
      <c r="DZ21" s="803"/>
      <c r="EA21" s="803"/>
      <c r="EB21" s="803"/>
      <c r="EC21" s="803"/>
      <c r="ED21" s="803"/>
      <c r="EE21" s="803"/>
      <c r="EF21" s="803"/>
      <c r="EG21" s="803"/>
      <c r="EH21" s="803"/>
      <c r="EI21" s="803"/>
      <c r="EJ21" s="803"/>
      <c r="EK21" s="803"/>
      <c r="EL21" s="803"/>
      <c r="EM21" s="803"/>
      <c r="EN21" s="803"/>
      <c r="EO21" s="803"/>
      <c r="EP21" s="803"/>
      <c r="EQ21" s="803"/>
      <c r="ER21" s="803"/>
      <c r="ES21" s="803"/>
      <c r="ET21" s="803"/>
      <c r="EU21" s="803"/>
      <c r="EV21" s="803"/>
      <c r="EW21" s="803"/>
      <c r="EX21" s="803"/>
      <c r="EY21" s="803"/>
      <c r="EZ21" s="803"/>
      <c r="FA21" s="803"/>
      <c r="FB21" s="803"/>
      <c r="FC21" s="803"/>
      <c r="FD21" s="803"/>
      <c r="FE21" s="803"/>
      <c r="FF21" s="803"/>
      <c r="FG21" s="803"/>
      <c r="FH21" s="803"/>
      <c r="FI21" s="803"/>
      <c r="FJ21" s="803"/>
      <c r="FK21" s="803"/>
      <c r="FL21" s="803"/>
      <c r="FM21" s="803"/>
      <c r="FN21" s="803"/>
      <c r="FO21" s="803"/>
      <c r="FP21" s="803"/>
      <c r="FQ21" s="803"/>
      <c r="FR21" s="803"/>
      <c r="FS21" s="803"/>
      <c r="FT21" s="803"/>
      <c r="FU21" s="803"/>
      <c r="FV21" s="803"/>
      <c r="FW21" s="803"/>
      <c r="FX21" s="803"/>
      <c r="FY21" s="803"/>
      <c r="FZ21" s="803"/>
      <c r="GA21" s="803"/>
      <c r="GB21" s="803"/>
      <c r="GC21" s="803"/>
      <c r="GD21" s="803"/>
      <c r="GE21" s="803"/>
      <c r="GF21" s="803"/>
      <c r="GG21" s="803"/>
      <c r="GH21" s="803"/>
      <c r="GI21" s="803"/>
      <c r="GJ21" s="803"/>
      <c r="GK21" s="803"/>
      <c r="GL21" s="803"/>
      <c r="GM21" s="803"/>
      <c r="GN21" s="803"/>
      <c r="GO21" s="803"/>
      <c r="GP21" s="803"/>
      <c r="GQ21" s="803"/>
      <c r="GR21" s="803"/>
      <c r="GS21" s="803"/>
      <c r="GT21" s="803"/>
      <c r="GU21" s="803"/>
      <c r="GV21" s="803"/>
      <c r="GW21" s="803"/>
      <c r="GX21" s="803"/>
      <c r="GY21" s="803"/>
      <c r="GZ21" s="803"/>
      <c r="HA21" s="803"/>
      <c r="HB21" s="803"/>
      <c r="HC21" s="803"/>
      <c r="HD21" s="803"/>
      <c r="HE21" s="803"/>
      <c r="HF21" s="803"/>
      <c r="HG21" s="803"/>
      <c r="HH21" s="803"/>
      <c r="HI21" s="803"/>
      <c r="HJ21" s="803"/>
      <c r="HK21" s="803"/>
      <c r="HL21" s="803"/>
      <c r="HM21" s="803"/>
      <c r="HN21" s="803"/>
      <c r="HO21" s="803"/>
      <c r="HP21" s="803"/>
      <c r="HQ21" s="803"/>
      <c r="HR21" s="803"/>
      <c r="HS21" s="803"/>
      <c r="HT21" s="803"/>
      <c r="HU21" s="803"/>
      <c r="HV21" s="803"/>
      <c r="HW21" s="803"/>
      <c r="HX21" s="803"/>
      <c r="HY21" s="803"/>
      <c r="HZ21" s="803"/>
      <c r="IA21" s="803"/>
      <c r="IB21" s="803"/>
      <c r="IC21" s="803"/>
      <c r="ID21" s="803"/>
      <c r="IE21" s="803"/>
      <c r="IF21" s="803"/>
      <c r="IG21" s="803"/>
      <c r="IH21" s="803"/>
      <c r="II21" s="803"/>
      <c r="IJ21" s="803"/>
      <c r="IK21" s="803"/>
      <c r="IL21" s="803"/>
      <c r="IM21" s="803"/>
      <c r="IN21" s="803"/>
      <c r="IO21" s="803"/>
      <c r="IP21" s="803"/>
      <c r="IQ21" s="803"/>
      <c r="IR21" s="803"/>
      <c r="IS21" s="803"/>
      <c r="IT21" s="803"/>
      <c r="IU21" s="803"/>
      <c r="IV21" s="803"/>
      <c r="IW21" s="803"/>
      <c r="IX21" s="803"/>
      <c r="IY21" s="803"/>
      <c r="IZ21" s="803"/>
      <c r="JA21" s="803"/>
      <c r="JB21" s="803"/>
      <c r="JC21" s="803"/>
      <c r="JD21" s="803"/>
      <c r="JE21" s="803"/>
      <c r="JF21" s="803"/>
      <c r="JG21" s="803"/>
      <c r="JH21" s="803"/>
      <c r="JI21" s="803"/>
      <c r="JJ21" s="803"/>
      <c r="JK21" s="803"/>
      <c r="JL21" s="803"/>
      <c r="JM21" s="803"/>
      <c r="JN21" s="803"/>
      <c r="JO21" s="803"/>
      <c r="JP21" s="803"/>
      <c r="JQ21" s="803"/>
      <c r="JR21" s="803"/>
      <c r="JS21" s="803"/>
      <c r="JT21" s="803"/>
      <c r="JU21" s="803"/>
      <c r="JV21" s="803"/>
      <c r="JW21" s="803"/>
      <c r="JX21" s="803"/>
      <c r="JY21" s="803"/>
      <c r="JZ21" s="803"/>
      <c r="KA21" s="803"/>
      <c r="KB21" s="803"/>
      <c r="KC21" s="803"/>
      <c r="KD21" s="803"/>
      <c r="KE21" s="803"/>
      <c r="KF21" s="803"/>
      <c r="KG21" s="803"/>
      <c r="KH21" s="803"/>
      <c r="KI21" s="803"/>
      <c r="KJ21" s="803"/>
      <c r="KK21" s="803"/>
      <c r="KL21" s="803"/>
      <c r="KM21" s="803"/>
      <c r="KN21" s="803"/>
      <c r="KO21" s="803"/>
      <c r="KP21" s="803"/>
      <c r="KQ21" s="803"/>
      <c r="KR21" s="803"/>
      <c r="KS21" s="803"/>
      <c r="KT21" s="803"/>
      <c r="KU21" s="803"/>
      <c r="KV21" s="803"/>
      <c r="KW21" s="803"/>
      <c r="KX21" s="803"/>
      <c r="KY21" s="803"/>
      <c r="KZ21" s="803"/>
      <c r="LA21" s="803"/>
      <c r="LB21" s="803"/>
      <c r="LC21" s="803"/>
      <c r="LD21" s="803"/>
      <c r="LE21" s="803"/>
      <c r="LF21" s="803"/>
      <c r="LG21" s="803"/>
      <c r="LH21" s="803"/>
      <c r="LI21" s="803"/>
      <c r="LJ21" s="803"/>
      <c r="LK21" s="803"/>
      <c r="LL21" s="803"/>
      <c r="LM21" s="803"/>
      <c r="LN21" s="803"/>
      <c r="LO21" s="803"/>
      <c r="LP21" s="803"/>
      <c r="LQ21" s="803"/>
      <c r="LR21" s="803"/>
      <c r="LS21" s="803"/>
      <c r="LT21" s="803"/>
      <c r="LU21" s="803"/>
      <c r="LV21" s="803"/>
      <c r="LW21" s="803"/>
      <c r="LX21" s="803"/>
      <c r="LY21" s="803"/>
      <c r="LZ21" s="803"/>
      <c r="MA21" s="803"/>
      <c r="MB21" s="803"/>
      <c r="MC21" s="803"/>
      <c r="MD21" s="803"/>
      <c r="ME21" s="803"/>
      <c r="MF21" s="803"/>
      <c r="MG21" s="803"/>
      <c r="MH21" s="803"/>
      <c r="MI21" s="803"/>
      <c r="MJ21" s="803"/>
      <c r="MK21" s="803"/>
      <c r="ML21" s="803"/>
      <c r="MM21" s="803"/>
      <c r="MN21" s="803"/>
      <c r="MO21" s="803"/>
      <c r="MP21" s="803"/>
      <c r="MQ21" s="803"/>
      <c r="MR21" s="803"/>
      <c r="MS21" s="803"/>
      <c r="MT21" s="803"/>
      <c r="MU21" s="803"/>
      <c r="MV21" s="803"/>
      <c r="MW21" s="803"/>
      <c r="MX21" s="803"/>
      <c r="MY21" s="803"/>
      <c r="MZ21" s="803"/>
      <c r="NA21" s="803"/>
      <c r="NB21" s="803"/>
      <c r="NC21" s="803"/>
      <c r="ND21" s="803"/>
      <c r="NE21" s="803"/>
      <c r="NF21" s="803"/>
      <c r="NG21" s="803"/>
      <c r="NH21" s="803"/>
      <c r="NI21" s="803"/>
      <c r="NJ21" s="803"/>
      <c r="NK21" s="803"/>
      <c r="NL21" s="803"/>
      <c r="NM21" s="803"/>
      <c r="NN21" s="803"/>
      <c r="NO21" s="803"/>
      <c r="NP21" s="803"/>
      <c r="NQ21" s="803"/>
      <c r="NR21" s="803"/>
      <c r="NS21" s="803"/>
      <c r="NT21" s="803"/>
      <c r="NU21" s="803"/>
      <c r="NV21" s="803"/>
      <c r="NW21" s="803"/>
      <c r="NX21" s="803"/>
      <c r="NY21" s="803"/>
      <c r="NZ21" s="803"/>
      <c r="OA21" s="803"/>
      <c r="OB21" s="803"/>
      <c r="OC21" s="803"/>
      <c r="OD21" s="803"/>
      <c r="OE21" s="803"/>
      <c r="OF21" s="803"/>
      <c r="OG21" s="803"/>
      <c r="OH21" s="803"/>
      <c r="OI21" s="803"/>
      <c r="OJ21" s="803"/>
      <c r="OK21" s="803"/>
      <c r="OL21" s="803"/>
      <c r="OM21" s="803"/>
      <c r="ON21" s="803"/>
      <c r="OO21" s="803"/>
      <c r="OP21" s="803"/>
      <c r="OQ21" s="803"/>
      <c r="OR21" s="803"/>
      <c r="OS21" s="803"/>
      <c r="OT21" s="803"/>
      <c r="OU21" s="803"/>
      <c r="OV21" s="803"/>
      <c r="OW21" s="803"/>
      <c r="OX21" s="803"/>
      <c r="OY21" s="803"/>
      <c r="OZ21" s="803"/>
      <c r="PA21" s="803"/>
      <c r="PB21" s="803"/>
      <c r="PC21" s="803"/>
      <c r="PD21" s="803"/>
      <c r="PE21" s="803"/>
      <c r="PF21" s="803"/>
      <c r="PG21" s="803"/>
      <c r="PH21" s="803"/>
      <c r="PI21" s="803"/>
      <c r="PJ21" s="803"/>
      <c r="PK21" s="803"/>
      <c r="PL21" s="803"/>
      <c r="PM21" s="803"/>
      <c r="PN21" s="803"/>
      <c r="PO21" s="803"/>
      <c r="PP21" s="803"/>
      <c r="PQ21" s="803"/>
      <c r="PR21" s="803"/>
      <c r="PS21" s="803"/>
      <c r="PT21" s="803"/>
      <c r="PU21" s="803"/>
      <c r="PV21" s="803"/>
      <c r="PW21" s="803"/>
      <c r="PX21" s="803"/>
      <c r="PY21" s="803"/>
      <c r="PZ21" s="803"/>
      <c r="QA21" s="803"/>
      <c r="QB21" s="803"/>
      <c r="QC21" s="803"/>
      <c r="QD21" s="803"/>
      <c r="QE21" s="803"/>
      <c r="QF21" s="803"/>
      <c r="QG21" s="803"/>
      <c r="QH21" s="803"/>
      <c r="QI21" s="803"/>
      <c r="QJ21" s="803"/>
      <c r="QK21" s="803"/>
      <c r="QL21" s="803"/>
      <c r="QM21" s="803"/>
      <c r="QN21" s="803"/>
      <c r="QO21" s="803"/>
      <c r="QP21" s="803"/>
      <c r="QQ21" s="803"/>
      <c r="QR21" s="803"/>
      <c r="QS21" s="803"/>
      <c r="QT21" s="803"/>
      <c r="QU21" s="803"/>
      <c r="QV21" s="803"/>
      <c r="QW21" s="803"/>
      <c r="QX21" s="803"/>
      <c r="QY21" s="803"/>
      <c r="QZ21" s="803"/>
      <c r="RA21" s="803"/>
      <c r="RB21" s="803"/>
      <c r="RC21" s="803"/>
      <c r="RD21" s="803"/>
      <c r="RE21" s="803"/>
      <c r="RF21" s="803"/>
      <c r="RG21" s="803"/>
      <c r="RH21" s="803"/>
      <c r="RI21" s="803"/>
      <c r="RJ21" s="803"/>
      <c r="RK21" s="803"/>
      <c r="RL21" s="803"/>
      <c r="RM21" s="803"/>
      <c r="RN21" s="803"/>
      <c r="RO21" s="803"/>
      <c r="RP21" s="803"/>
      <c r="RQ21" s="803"/>
      <c r="RR21" s="803"/>
      <c r="RS21" s="803"/>
      <c r="RT21" s="803"/>
      <c r="RU21" s="803"/>
      <c r="RV21" s="803"/>
      <c r="RW21" s="803"/>
      <c r="RX21" s="803"/>
      <c r="RY21" s="803"/>
      <c r="RZ21" s="803"/>
      <c r="SA21" s="803"/>
      <c r="SB21" s="803"/>
      <c r="SC21" s="803"/>
      <c r="SD21" s="803"/>
      <c r="SE21" s="803"/>
      <c r="SF21" s="803"/>
      <c r="SG21" s="803"/>
      <c r="SH21" s="803"/>
      <c r="SI21" s="803"/>
      <c r="SJ21" s="803"/>
      <c r="SK21" s="803"/>
      <c r="SL21" s="803"/>
      <c r="SM21" s="803"/>
      <c r="SN21" s="803"/>
      <c r="SO21" s="803"/>
      <c r="SP21" s="803"/>
      <c r="SQ21" s="803"/>
      <c r="SR21" s="803"/>
      <c r="SS21" s="803"/>
      <c r="ST21" s="803"/>
      <c r="SU21" s="803"/>
      <c r="SV21" s="803"/>
      <c r="SW21" s="803"/>
      <c r="SX21" s="803"/>
      <c r="SY21" s="803"/>
      <c r="SZ21" s="803"/>
      <c r="TA21" s="803"/>
      <c r="TB21" s="803"/>
      <c r="TC21" s="803"/>
      <c r="TD21" s="803"/>
      <c r="TE21" s="803"/>
      <c r="TF21" s="803"/>
      <c r="TG21" s="803"/>
      <c r="TH21" s="803"/>
      <c r="TI21" s="803"/>
      <c r="TJ21" s="803"/>
      <c r="TK21" s="803"/>
      <c r="TL21" s="803"/>
      <c r="TM21" s="803"/>
      <c r="TN21" s="803"/>
      <c r="TO21" s="803"/>
      <c r="TP21" s="803"/>
      <c r="TQ21" s="803"/>
      <c r="TR21" s="803"/>
      <c r="TS21" s="803"/>
      <c r="TT21" s="803"/>
      <c r="TU21" s="803"/>
      <c r="TV21" s="803"/>
      <c r="TW21" s="803"/>
      <c r="TX21" s="803"/>
      <c r="TY21" s="803"/>
      <c r="TZ21" s="803"/>
      <c r="UA21" s="803"/>
      <c r="UB21" s="803"/>
      <c r="UC21" s="803"/>
      <c r="UD21" s="803"/>
      <c r="UE21" s="803"/>
      <c r="UF21" s="803"/>
      <c r="UG21" s="803"/>
      <c r="UH21" s="803"/>
      <c r="UI21" s="803"/>
      <c r="UJ21" s="803"/>
      <c r="UK21" s="803"/>
      <c r="UL21" s="803"/>
      <c r="UM21" s="803"/>
      <c r="UN21" s="803"/>
      <c r="UO21" s="803"/>
      <c r="UP21" s="803"/>
      <c r="UQ21" s="803"/>
      <c r="UR21" s="803"/>
      <c r="US21" s="803"/>
      <c r="UT21" s="803"/>
      <c r="UU21" s="803"/>
      <c r="UV21" s="803"/>
      <c r="UW21" s="803"/>
      <c r="UX21" s="803"/>
      <c r="UY21" s="803"/>
      <c r="UZ21" s="803"/>
      <c r="VA21" s="803"/>
      <c r="VB21" s="803"/>
      <c r="VC21" s="803"/>
      <c r="VD21" s="803"/>
      <c r="VE21" s="803"/>
      <c r="VF21" s="803"/>
      <c r="VG21" s="803"/>
      <c r="VH21" s="803"/>
      <c r="VI21" s="803"/>
      <c r="VJ21" s="803"/>
      <c r="VK21" s="803"/>
      <c r="VL21" s="803"/>
      <c r="VM21" s="803"/>
      <c r="VN21" s="803"/>
      <c r="VO21" s="803"/>
      <c r="VP21" s="803"/>
      <c r="VQ21" s="803"/>
      <c r="VR21" s="803"/>
      <c r="VS21" s="803"/>
      <c r="VT21" s="803"/>
      <c r="VU21" s="803"/>
      <c r="VV21" s="803"/>
      <c r="VW21" s="803"/>
      <c r="VX21" s="803"/>
      <c r="VY21" s="803"/>
      <c r="VZ21" s="803"/>
      <c r="WA21" s="803"/>
      <c r="WB21" s="803"/>
      <c r="WC21" s="803"/>
      <c r="WD21" s="803"/>
      <c r="WE21" s="803"/>
      <c r="WF21" s="803"/>
      <c r="WG21" s="803"/>
      <c r="WH21" s="803"/>
      <c r="WI21" s="803"/>
      <c r="WJ21" s="803"/>
      <c r="WK21" s="803"/>
      <c r="WL21" s="803"/>
      <c r="WM21" s="803"/>
      <c r="WN21" s="803"/>
      <c r="WO21" s="803"/>
      <c r="WP21" s="803"/>
      <c r="WQ21" s="803"/>
      <c r="WR21" s="803"/>
      <c r="WS21" s="803"/>
      <c r="WT21" s="803"/>
      <c r="WU21" s="803"/>
      <c r="WV21" s="803"/>
      <c r="WW21" s="803"/>
      <c r="WX21" s="803"/>
      <c r="WY21" s="803"/>
      <c r="WZ21" s="803"/>
    </row>
    <row r="22" spans="1:624" ht="37.5" outlineLevel="1">
      <c r="A22" s="853">
        <f t="shared" si="0"/>
        <v>16</v>
      </c>
      <c r="B22" s="815" t="s">
        <v>919</v>
      </c>
      <c r="C22" s="905" t="s">
        <v>911</v>
      </c>
      <c r="D22" s="905" t="s">
        <v>78</v>
      </c>
      <c r="E22" s="905" t="s">
        <v>367</v>
      </c>
      <c r="F22" s="893" t="s">
        <v>1213</v>
      </c>
      <c r="G22" s="904">
        <v>414</v>
      </c>
      <c r="H22" s="861">
        <v>80.355000000000004</v>
      </c>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29"/>
      <c r="AY22" s="829"/>
      <c r="AZ22" s="829"/>
      <c r="BA22" s="829"/>
      <c r="BB22" s="829"/>
      <c r="BC22" s="829"/>
      <c r="BD22" s="829"/>
      <c r="BE22" s="829"/>
      <c r="BF22" s="829"/>
      <c r="BG22" s="829"/>
      <c r="BH22" s="829"/>
      <c r="BI22" s="829"/>
      <c r="BJ22" s="829"/>
      <c r="BK22" s="829"/>
      <c r="BL22" s="829"/>
      <c r="BM22" s="829"/>
      <c r="BN22" s="829"/>
      <c r="BO22" s="829"/>
      <c r="BP22" s="829"/>
      <c r="BQ22" s="829"/>
      <c r="BR22" s="829"/>
      <c r="BS22" s="829"/>
      <c r="BT22" s="829"/>
      <c r="BU22" s="829"/>
      <c r="BV22" s="829"/>
      <c r="BW22" s="829"/>
      <c r="BX22" s="829"/>
      <c r="BY22" s="829"/>
      <c r="BZ22" s="829"/>
      <c r="CA22" s="829"/>
      <c r="CB22" s="829"/>
      <c r="CC22" s="829"/>
      <c r="CD22" s="829"/>
      <c r="CE22" s="829"/>
      <c r="CF22" s="829"/>
      <c r="CG22" s="829"/>
      <c r="CH22" s="829"/>
      <c r="CI22" s="829"/>
      <c r="CJ22" s="829"/>
      <c r="CK22" s="829"/>
      <c r="CL22" s="829"/>
      <c r="CM22" s="829"/>
      <c r="CN22" s="829"/>
      <c r="CO22" s="829"/>
      <c r="CP22" s="829"/>
      <c r="CQ22" s="829"/>
      <c r="CR22" s="829"/>
      <c r="CS22" s="829"/>
      <c r="CT22" s="829"/>
      <c r="CU22" s="829"/>
      <c r="CV22" s="829"/>
      <c r="CW22" s="829"/>
      <c r="CX22" s="829"/>
      <c r="CY22" s="829"/>
      <c r="CZ22" s="829"/>
      <c r="DA22" s="829"/>
      <c r="DB22" s="829"/>
      <c r="DC22" s="829"/>
      <c r="DD22" s="829"/>
      <c r="DE22" s="829"/>
      <c r="DF22" s="829"/>
      <c r="DG22" s="829"/>
      <c r="DH22" s="829"/>
      <c r="DI22" s="829"/>
      <c r="DJ22" s="829"/>
      <c r="DK22" s="829"/>
      <c r="DL22" s="829"/>
      <c r="DM22" s="829"/>
      <c r="DN22" s="829"/>
      <c r="DO22" s="829"/>
      <c r="DP22" s="829"/>
      <c r="DQ22" s="829"/>
      <c r="DR22" s="829"/>
      <c r="DS22" s="829"/>
      <c r="DT22" s="829"/>
      <c r="DU22" s="829"/>
      <c r="DV22" s="829"/>
      <c r="DW22" s="829"/>
      <c r="DX22" s="829"/>
      <c r="DY22" s="829"/>
      <c r="DZ22" s="829"/>
      <c r="EA22" s="829"/>
      <c r="EB22" s="829"/>
      <c r="EC22" s="829"/>
      <c r="ED22" s="829"/>
      <c r="EE22" s="829"/>
      <c r="EF22" s="829"/>
      <c r="EG22" s="829"/>
      <c r="EH22" s="829"/>
      <c r="EI22" s="829"/>
      <c r="EJ22" s="829"/>
      <c r="EK22" s="829"/>
      <c r="EL22" s="829"/>
      <c r="EM22" s="829"/>
      <c r="EN22" s="829"/>
      <c r="EO22" s="829"/>
      <c r="EP22" s="829"/>
      <c r="EQ22" s="829"/>
      <c r="ER22" s="829"/>
      <c r="ES22" s="829"/>
      <c r="ET22" s="829"/>
      <c r="EU22" s="829"/>
      <c r="EV22" s="829"/>
      <c r="EW22" s="829"/>
      <c r="EX22" s="829"/>
      <c r="EY22" s="829"/>
      <c r="EZ22" s="829"/>
      <c r="FA22" s="829"/>
      <c r="FB22" s="829"/>
      <c r="FC22" s="829"/>
      <c r="FD22" s="829"/>
      <c r="FE22" s="829"/>
      <c r="FF22" s="829"/>
      <c r="FG22" s="829"/>
      <c r="FH22" s="829"/>
      <c r="FI22" s="829"/>
      <c r="FJ22" s="829"/>
      <c r="FK22" s="829"/>
      <c r="FL22" s="829"/>
      <c r="FM22" s="829"/>
      <c r="FN22" s="829"/>
      <c r="FO22" s="829"/>
      <c r="FP22" s="829"/>
      <c r="FQ22" s="829"/>
      <c r="FR22" s="829"/>
      <c r="FS22" s="829"/>
      <c r="FT22" s="829"/>
      <c r="FU22" s="829"/>
      <c r="FV22" s="829"/>
      <c r="FW22" s="829"/>
      <c r="FX22" s="829"/>
      <c r="FY22" s="829"/>
      <c r="FZ22" s="829"/>
      <c r="GA22" s="829"/>
      <c r="GB22" s="829"/>
      <c r="GC22" s="829"/>
      <c r="GD22" s="829"/>
      <c r="GE22" s="829"/>
      <c r="GF22" s="829"/>
      <c r="GG22" s="829"/>
      <c r="GH22" s="829"/>
      <c r="GI22" s="829"/>
      <c r="GJ22" s="829"/>
      <c r="GK22" s="829"/>
      <c r="GL22" s="829"/>
      <c r="GM22" s="829"/>
      <c r="GN22" s="829"/>
      <c r="GO22" s="829"/>
      <c r="GP22" s="829"/>
      <c r="GQ22" s="829"/>
      <c r="GR22" s="829"/>
      <c r="GS22" s="829"/>
      <c r="GT22" s="829"/>
      <c r="GU22" s="829"/>
      <c r="GV22" s="829"/>
      <c r="GW22" s="829"/>
      <c r="GX22" s="829"/>
      <c r="GY22" s="829"/>
      <c r="GZ22" s="829"/>
      <c r="HA22" s="829"/>
      <c r="HB22" s="829"/>
      <c r="HC22" s="829"/>
      <c r="HD22" s="829"/>
      <c r="HE22" s="829"/>
      <c r="HF22" s="829"/>
      <c r="HG22" s="829"/>
      <c r="HH22" s="829"/>
      <c r="HI22" s="829"/>
      <c r="HJ22" s="829"/>
      <c r="HK22" s="829"/>
      <c r="HL22" s="829"/>
      <c r="HM22" s="829"/>
      <c r="HN22" s="829"/>
      <c r="HO22" s="829"/>
      <c r="HP22" s="829"/>
      <c r="HQ22" s="829"/>
      <c r="HR22" s="829"/>
      <c r="HS22" s="829"/>
      <c r="HT22" s="829"/>
      <c r="HU22" s="829"/>
      <c r="HV22" s="829"/>
      <c r="HW22" s="829"/>
      <c r="HX22" s="829"/>
      <c r="HY22" s="829"/>
      <c r="HZ22" s="829"/>
      <c r="IA22" s="829"/>
      <c r="IB22" s="829"/>
      <c r="IC22" s="829"/>
      <c r="ID22" s="829"/>
      <c r="IE22" s="829"/>
      <c r="IF22" s="829"/>
      <c r="IG22" s="829"/>
      <c r="IH22" s="829"/>
      <c r="II22" s="829"/>
      <c r="IJ22" s="829"/>
      <c r="IK22" s="829"/>
      <c r="IL22" s="829"/>
      <c r="IM22" s="829"/>
      <c r="IN22" s="829"/>
      <c r="IO22" s="829"/>
      <c r="IP22" s="829"/>
      <c r="IQ22" s="829"/>
      <c r="IR22" s="829"/>
      <c r="IS22" s="829"/>
      <c r="IT22" s="829"/>
      <c r="IU22" s="829"/>
      <c r="IV22" s="829"/>
      <c r="IW22" s="829"/>
      <c r="IX22" s="829"/>
      <c r="IY22" s="829"/>
      <c r="IZ22" s="829"/>
      <c r="JA22" s="829"/>
      <c r="JB22" s="829"/>
      <c r="JC22" s="829"/>
      <c r="JD22" s="829"/>
      <c r="JE22" s="829"/>
      <c r="JF22" s="829"/>
      <c r="JG22" s="829"/>
      <c r="JH22" s="829"/>
      <c r="JI22" s="829"/>
      <c r="JJ22" s="829"/>
      <c r="JK22" s="829"/>
      <c r="JL22" s="829"/>
      <c r="JM22" s="829"/>
      <c r="JN22" s="829"/>
      <c r="JO22" s="829"/>
      <c r="JP22" s="829"/>
      <c r="JQ22" s="829"/>
      <c r="JR22" s="829"/>
      <c r="JS22" s="829"/>
      <c r="JT22" s="829"/>
      <c r="JU22" s="829"/>
      <c r="JV22" s="829"/>
      <c r="JW22" s="829"/>
      <c r="JX22" s="829"/>
      <c r="JY22" s="829"/>
      <c r="JZ22" s="829"/>
      <c r="KA22" s="829"/>
      <c r="KB22" s="829"/>
      <c r="KC22" s="829"/>
      <c r="KD22" s="829"/>
      <c r="KE22" s="829"/>
      <c r="KF22" s="829"/>
      <c r="KG22" s="829"/>
      <c r="KH22" s="829"/>
      <c r="KI22" s="829"/>
      <c r="KJ22" s="829"/>
      <c r="KK22" s="829"/>
      <c r="KL22" s="829"/>
      <c r="KM22" s="829"/>
      <c r="KN22" s="829"/>
      <c r="KO22" s="829"/>
      <c r="KP22" s="829"/>
      <c r="KQ22" s="829"/>
      <c r="KR22" s="829"/>
      <c r="KS22" s="829"/>
      <c r="KT22" s="829"/>
      <c r="KU22" s="829"/>
      <c r="KV22" s="829"/>
      <c r="KW22" s="829"/>
      <c r="KX22" s="829"/>
      <c r="KY22" s="829"/>
      <c r="KZ22" s="829"/>
      <c r="LA22" s="829"/>
      <c r="LB22" s="829"/>
      <c r="LC22" s="829"/>
      <c r="LD22" s="829"/>
      <c r="LE22" s="829"/>
      <c r="LF22" s="829"/>
      <c r="LG22" s="829"/>
      <c r="LH22" s="829"/>
      <c r="LI22" s="829"/>
      <c r="LJ22" s="829"/>
      <c r="LK22" s="829"/>
      <c r="LL22" s="829"/>
      <c r="LM22" s="829"/>
      <c r="LN22" s="829"/>
      <c r="LO22" s="829"/>
      <c r="LP22" s="829"/>
      <c r="LQ22" s="829"/>
      <c r="LR22" s="829"/>
      <c r="LS22" s="829"/>
      <c r="LT22" s="829"/>
      <c r="LU22" s="829"/>
      <c r="LV22" s="829"/>
      <c r="LW22" s="829"/>
      <c r="LX22" s="829"/>
      <c r="LY22" s="829"/>
      <c r="LZ22" s="829"/>
      <c r="MA22" s="829"/>
      <c r="MB22" s="829"/>
      <c r="MC22" s="829"/>
      <c r="MD22" s="829"/>
      <c r="ME22" s="829"/>
      <c r="MF22" s="829"/>
      <c r="MG22" s="829"/>
      <c r="MH22" s="829"/>
      <c r="MI22" s="829"/>
      <c r="MJ22" s="829"/>
      <c r="MK22" s="829"/>
      <c r="ML22" s="829"/>
      <c r="MM22" s="829"/>
      <c r="MN22" s="829"/>
      <c r="MO22" s="829"/>
      <c r="MP22" s="829"/>
      <c r="MQ22" s="829"/>
      <c r="MR22" s="829"/>
      <c r="MS22" s="829"/>
      <c r="MT22" s="829"/>
      <c r="MU22" s="829"/>
      <c r="MV22" s="829"/>
      <c r="MW22" s="829"/>
      <c r="MX22" s="829"/>
      <c r="MY22" s="829"/>
      <c r="MZ22" s="829"/>
      <c r="NA22" s="829"/>
      <c r="NB22" s="829"/>
      <c r="NC22" s="829"/>
      <c r="ND22" s="829"/>
      <c r="NE22" s="829"/>
      <c r="NF22" s="829"/>
      <c r="NG22" s="829"/>
      <c r="NH22" s="829"/>
      <c r="NI22" s="829"/>
      <c r="NJ22" s="829"/>
      <c r="NK22" s="829"/>
      <c r="NL22" s="829"/>
      <c r="NM22" s="829"/>
      <c r="NN22" s="829"/>
      <c r="NO22" s="829"/>
      <c r="NP22" s="829"/>
      <c r="NQ22" s="829"/>
      <c r="NR22" s="829"/>
      <c r="NS22" s="829"/>
      <c r="NT22" s="829"/>
      <c r="NU22" s="829"/>
      <c r="NV22" s="829"/>
      <c r="NW22" s="829"/>
      <c r="NX22" s="829"/>
      <c r="NY22" s="829"/>
      <c r="NZ22" s="829"/>
      <c r="OA22" s="829"/>
      <c r="OB22" s="829"/>
      <c r="OC22" s="829"/>
      <c r="OD22" s="829"/>
      <c r="OE22" s="829"/>
      <c r="OF22" s="829"/>
      <c r="OG22" s="829"/>
      <c r="OH22" s="829"/>
      <c r="OI22" s="829"/>
      <c r="OJ22" s="829"/>
      <c r="OK22" s="829"/>
      <c r="OL22" s="829"/>
      <c r="OM22" s="829"/>
      <c r="ON22" s="829"/>
      <c r="OO22" s="829"/>
      <c r="OP22" s="829"/>
      <c r="OQ22" s="829"/>
      <c r="OR22" s="829"/>
      <c r="OS22" s="829"/>
      <c r="OT22" s="829"/>
      <c r="OU22" s="829"/>
      <c r="OV22" s="829"/>
      <c r="OW22" s="829"/>
      <c r="OX22" s="829"/>
      <c r="OY22" s="829"/>
      <c r="OZ22" s="829"/>
      <c r="PA22" s="829"/>
      <c r="PB22" s="829"/>
      <c r="PC22" s="829"/>
      <c r="PD22" s="829"/>
      <c r="PE22" s="829"/>
      <c r="PF22" s="829"/>
      <c r="PG22" s="829"/>
      <c r="PH22" s="829"/>
      <c r="PI22" s="829"/>
      <c r="PJ22" s="829"/>
      <c r="PK22" s="829"/>
      <c r="PL22" s="829"/>
      <c r="PM22" s="829"/>
      <c r="PN22" s="829"/>
      <c r="PO22" s="829"/>
      <c r="PP22" s="829"/>
      <c r="PQ22" s="829"/>
      <c r="PR22" s="829"/>
      <c r="PS22" s="829"/>
      <c r="PT22" s="829"/>
      <c r="PU22" s="829"/>
      <c r="PV22" s="829"/>
      <c r="PW22" s="829"/>
      <c r="PX22" s="829"/>
      <c r="PY22" s="829"/>
      <c r="PZ22" s="829"/>
      <c r="QA22" s="829"/>
      <c r="QB22" s="829"/>
      <c r="QC22" s="829"/>
      <c r="QD22" s="829"/>
      <c r="QE22" s="829"/>
      <c r="QF22" s="829"/>
      <c r="QG22" s="829"/>
      <c r="QH22" s="829"/>
      <c r="QI22" s="829"/>
      <c r="QJ22" s="829"/>
      <c r="QK22" s="829"/>
      <c r="QL22" s="829"/>
      <c r="QM22" s="829"/>
      <c r="QN22" s="829"/>
      <c r="QO22" s="829"/>
      <c r="QP22" s="829"/>
      <c r="QQ22" s="829"/>
      <c r="QR22" s="829"/>
      <c r="QS22" s="829"/>
      <c r="QT22" s="829"/>
      <c r="QU22" s="829"/>
      <c r="QV22" s="829"/>
      <c r="QW22" s="829"/>
      <c r="QX22" s="829"/>
      <c r="QY22" s="829"/>
      <c r="QZ22" s="829"/>
      <c r="RA22" s="829"/>
      <c r="RB22" s="829"/>
      <c r="RC22" s="829"/>
      <c r="RD22" s="829"/>
      <c r="RE22" s="829"/>
      <c r="RF22" s="829"/>
      <c r="RG22" s="829"/>
      <c r="RH22" s="829"/>
      <c r="RI22" s="829"/>
      <c r="RJ22" s="829"/>
      <c r="RK22" s="829"/>
      <c r="RL22" s="829"/>
      <c r="RM22" s="829"/>
      <c r="RN22" s="829"/>
      <c r="RO22" s="829"/>
      <c r="RP22" s="829"/>
      <c r="RQ22" s="829"/>
      <c r="RR22" s="829"/>
      <c r="RS22" s="829"/>
      <c r="RT22" s="829"/>
      <c r="RU22" s="829"/>
      <c r="RV22" s="829"/>
      <c r="RW22" s="829"/>
      <c r="RX22" s="829"/>
      <c r="RY22" s="829"/>
      <c r="RZ22" s="829"/>
      <c r="SA22" s="829"/>
      <c r="SB22" s="829"/>
      <c r="SC22" s="829"/>
      <c r="SD22" s="829"/>
      <c r="SE22" s="829"/>
      <c r="SF22" s="829"/>
      <c r="SG22" s="829"/>
      <c r="SH22" s="829"/>
      <c r="SI22" s="829"/>
      <c r="SJ22" s="829"/>
      <c r="SK22" s="829"/>
      <c r="SL22" s="829"/>
      <c r="SM22" s="829"/>
      <c r="SN22" s="829"/>
      <c r="SO22" s="829"/>
      <c r="SP22" s="829"/>
      <c r="SQ22" s="829"/>
      <c r="SR22" s="829"/>
      <c r="SS22" s="829"/>
      <c r="ST22" s="829"/>
      <c r="SU22" s="829"/>
      <c r="SV22" s="829"/>
      <c r="SW22" s="829"/>
      <c r="SX22" s="829"/>
      <c r="SY22" s="829"/>
      <c r="SZ22" s="829"/>
      <c r="TA22" s="829"/>
      <c r="TB22" s="829"/>
      <c r="TC22" s="829"/>
      <c r="TD22" s="829"/>
      <c r="TE22" s="829"/>
      <c r="TF22" s="829"/>
      <c r="TG22" s="829"/>
      <c r="TH22" s="829"/>
      <c r="TI22" s="829"/>
      <c r="TJ22" s="829"/>
      <c r="TK22" s="829"/>
      <c r="TL22" s="829"/>
      <c r="TM22" s="829"/>
      <c r="TN22" s="829"/>
      <c r="TO22" s="829"/>
      <c r="TP22" s="829"/>
      <c r="TQ22" s="829"/>
      <c r="TR22" s="829"/>
      <c r="TS22" s="829"/>
      <c r="TT22" s="829"/>
      <c r="TU22" s="829"/>
      <c r="TV22" s="829"/>
      <c r="TW22" s="829"/>
      <c r="TX22" s="829"/>
      <c r="TY22" s="829"/>
      <c r="TZ22" s="829"/>
      <c r="UA22" s="829"/>
      <c r="UB22" s="829"/>
      <c r="UC22" s="829"/>
      <c r="UD22" s="829"/>
      <c r="UE22" s="829"/>
      <c r="UF22" s="829"/>
      <c r="UG22" s="829"/>
      <c r="UH22" s="829"/>
      <c r="UI22" s="829"/>
      <c r="UJ22" s="829"/>
      <c r="UK22" s="829"/>
      <c r="UL22" s="829"/>
      <c r="UM22" s="829"/>
      <c r="UN22" s="829"/>
      <c r="UO22" s="829"/>
      <c r="UP22" s="829"/>
      <c r="UQ22" s="829"/>
      <c r="UR22" s="829"/>
      <c r="US22" s="829"/>
      <c r="UT22" s="829"/>
      <c r="UU22" s="829"/>
      <c r="UV22" s="829"/>
      <c r="UW22" s="829"/>
      <c r="UX22" s="829"/>
      <c r="UY22" s="829"/>
      <c r="UZ22" s="829"/>
      <c r="VA22" s="829"/>
      <c r="VB22" s="829"/>
      <c r="VC22" s="829"/>
      <c r="VD22" s="829"/>
      <c r="VE22" s="829"/>
      <c r="VF22" s="829"/>
      <c r="VG22" s="829"/>
      <c r="VH22" s="829"/>
      <c r="VI22" s="829"/>
      <c r="VJ22" s="829"/>
      <c r="VK22" s="829"/>
      <c r="VL22" s="829"/>
      <c r="VM22" s="829"/>
      <c r="VN22" s="829"/>
      <c r="VO22" s="829"/>
      <c r="VP22" s="829"/>
      <c r="VQ22" s="829"/>
      <c r="VR22" s="829"/>
      <c r="VS22" s="829"/>
      <c r="VT22" s="829"/>
      <c r="VU22" s="829"/>
      <c r="VV22" s="829"/>
      <c r="VW22" s="829"/>
      <c r="VX22" s="829"/>
      <c r="VY22" s="829"/>
      <c r="VZ22" s="829"/>
      <c r="WA22" s="829"/>
      <c r="WB22" s="829"/>
      <c r="WC22" s="829"/>
      <c r="WD22" s="829"/>
      <c r="WE22" s="829"/>
      <c r="WF22" s="829"/>
      <c r="WG22" s="829"/>
      <c r="WH22" s="829"/>
      <c r="WI22" s="829"/>
      <c r="WJ22" s="829"/>
      <c r="WK22" s="829"/>
      <c r="WL22" s="829"/>
      <c r="WM22" s="829"/>
      <c r="WN22" s="829"/>
      <c r="WO22" s="829"/>
      <c r="WP22" s="829"/>
      <c r="WQ22" s="829"/>
      <c r="WR22" s="829"/>
      <c r="WS22" s="829"/>
      <c r="WT22" s="829"/>
      <c r="WU22" s="829"/>
      <c r="WV22" s="829"/>
      <c r="WW22" s="829"/>
      <c r="WX22" s="829"/>
      <c r="WY22" s="829"/>
      <c r="WZ22" s="829"/>
    </row>
    <row r="23" spans="1:624" s="829" customFormat="1" ht="37.5" outlineLevel="1">
      <c r="A23" s="853">
        <f t="shared" si="0"/>
        <v>17</v>
      </c>
      <c r="B23" s="815" t="s">
        <v>921</v>
      </c>
      <c r="C23" s="905" t="s">
        <v>911</v>
      </c>
      <c r="D23" s="905" t="s">
        <v>78</v>
      </c>
      <c r="E23" s="905" t="s">
        <v>367</v>
      </c>
      <c r="F23" s="859" t="s">
        <v>1214</v>
      </c>
      <c r="G23" s="904">
        <v>414</v>
      </c>
      <c r="H23" s="861">
        <v>1.7589999999999999</v>
      </c>
    </row>
    <row r="24" spans="1:624" outlineLevel="1">
      <c r="A24" s="853">
        <f t="shared" si="0"/>
        <v>18</v>
      </c>
      <c r="B24" s="814" t="s">
        <v>990</v>
      </c>
      <c r="C24" s="905">
        <v>833</v>
      </c>
      <c r="D24" s="859" t="s">
        <v>78</v>
      </c>
      <c r="E24" s="859" t="s">
        <v>367</v>
      </c>
      <c r="F24" s="893" t="s">
        <v>1144</v>
      </c>
      <c r="G24" s="904">
        <v>414</v>
      </c>
      <c r="H24" s="861">
        <v>0.1</v>
      </c>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3"/>
      <c r="AX24" s="803"/>
      <c r="AY24" s="803"/>
      <c r="AZ24" s="803"/>
      <c r="BA24" s="803"/>
      <c r="BB24" s="803"/>
      <c r="BC24" s="803"/>
      <c r="BD24" s="803"/>
      <c r="BE24" s="803"/>
      <c r="BF24" s="803"/>
      <c r="BG24" s="803"/>
      <c r="BH24" s="803"/>
      <c r="BI24" s="803"/>
      <c r="BJ24" s="803"/>
      <c r="BK24" s="803"/>
      <c r="BL24" s="803"/>
      <c r="BM24" s="803"/>
      <c r="BN24" s="803"/>
      <c r="BO24" s="803"/>
      <c r="BP24" s="803"/>
      <c r="BQ24" s="803"/>
      <c r="BR24" s="803"/>
      <c r="BS24" s="803"/>
      <c r="BT24" s="803"/>
      <c r="BU24" s="803"/>
      <c r="BV24" s="803"/>
      <c r="BW24" s="803"/>
      <c r="BX24" s="803"/>
      <c r="BY24" s="803"/>
      <c r="BZ24" s="803"/>
      <c r="CA24" s="803"/>
      <c r="CB24" s="803"/>
      <c r="CC24" s="803"/>
      <c r="CD24" s="803"/>
      <c r="CE24" s="803"/>
      <c r="CF24" s="803"/>
      <c r="CG24" s="803"/>
      <c r="CH24" s="803"/>
      <c r="CI24" s="803"/>
      <c r="CJ24" s="803"/>
      <c r="CK24" s="803"/>
      <c r="CL24" s="803"/>
      <c r="CM24" s="803"/>
      <c r="CN24" s="803"/>
      <c r="CO24" s="803"/>
      <c r="CP24" s="803"/>
      <c r="CQ24" s="803"/>
      <c r="CR24" s="803"/>
      <c r="CS24" s="803"/>
      <c r="CT24" s="803"/>
      <c r="CU24" s="803"/>
      <c r="CV24" s="803"/>
      <c r="CW24" s="803"/>
      <c r="CX24" s="803"/>
      <c r="CY24" s="803"/>
      <c r="CZ24" s="803"/>
      <c r="DA24" s="803"/>
      <c r="DB24" s="803"/>
      <c r="DC24" s="803"/>
      <c r="DD24" s="803"/>
      <c r="DE24" s="803"/>
      <c r="DF24" s="803"/>
      <c r="DG24" s="803"/>
      <c r="DH24" s="803"/>
      <c r="DI24" s="803"/>
      <c r="DJ24" s="803"/>
      <c r="DK24" s="803"/>
      <c r="DL24" s="803"/>
      <c r="DM24" s="803"/>
      <c r="DN24" s="803"/>
      <c r="DO24" s="803"/>
      <c r="DP24" s="803"/>
      <c r="DQ24" s="803"/>
      <c r="DR24" s="803"/>
      <c r="DS24" s="803"/>
      <c r="DT24" s="803"/>
      <c r="DU24" s="803"/>
      <c r="DV24" s="803"/>
      <c r="DW24" s="803"/>
      <c r="DX24" s="803"/>
      <c r="DY24" s="803"/>
      <c r="DZ24" s="803"/>
      <c r="EA24" s="803"/>
      <c r="EB24" s="803"/>
      <c r="EC24" s="803"/>
      <c r="ED24" s="803"/>
      <c r="EE24" s="803"/>
      <c r="EF24" s="803"/>
      <c r="EG24" s="803"/>
      <c r="EH24" s="803"/>
      <c r="EI24" s="803"/>
      <c r="EJ24" s="803"/>
      <c r="EK24" s="803"/>
      <c r="EL24" s="803"/>
      <c r="EM24" s="803"/>
      <c r="EN24" s="803"/>
      <c r="EO24" s="803"/>
      <c r="EP24" s="803"/>
      <c r="EQ24" s="803"/>
      <c r="ER24" s="803"/>
      <c r="ES24" s="803"/>
      <c r="ET24" s="803"/>
      <c r="EU24" s="803"/>
      <c r="EV24" s="803"/>
      <c r="EW24" s="803"/>
      <c r="EX24" s="803"/>
      <c r="EY24" s="803"/>
      <c r="EZ24" s="803"/>
      <c r="FA24" s="803"/>
      <c r="FB24" s="803"/>
      <c r="FC24" s="803"/>
      <c r="FD24" s="803"/>
      <c r="FE24" s="803"/>
      <c r="FF24" s="803"/>
      <c r="FG24" s="803"/>
      <c r="FH24" s="803"/>
      <c r="FI24" s="803"/>
      <c r="FJ24" s="803"/>
      <c r="FK24" s="803"/>
      <c r="FL24" s="803"/>
      <c r="FM24" s="803"/>
      <c r="FN24" s="803"/>
      <c r="FO24" s="803"/>
      <c r="FP24" s="803"/>
      <c r="FQ24" s="803"/>
      <c r="FR24" s="803"/>
      <c r="FS24" s="803"/>
      <c r="FT24" s="803"/>
      <c r="FU24" s="803"/>
      <c r="FV24" s="803"/>
      <c r="FW24" s="803"/>
      <c r="FX24" s="803"/>
      <c r="FY24" s="803"/>
      <c r="FZ24" s="803"/>
      <c r="GA24" s="803"/>
      <c r="GB24" s="803"/>
      <c r="GC24" s="803"/>
      <c r="GD24" s="803"/>
      <c r="GE24" s="803"/>
      <c r="GF24" s="803"/>
      <c r="GG24" s="803"/>
      <c r="GH24" s="803"/>
      <c r="GI24" s="803"/>
      <c r="GJ24" s="803"/>
      <c r="GK24" s="803"/>
      <c r="GL24" s="803"/>
      <c r="GM24" s="803"/>
      <c r="GN24" s="803"/>
      <c r="GO24" s="803"/>
      <c r="GP24" s="803"/>
      <c r="GQ24" s="803"/>
      <c r="GR24" s="803"/>
      <c r="GS24" s="803"/>
      <c r="GT24" s="803"/>
      <c r="GU24" s="803"/>
      <c r="GV24" s="803"/>
      <c r="GW24" s="803"/>
      <c r="GX24" s="803"/>
      <c r="GY24" s="803"/>
      <c r="GZ24" s="803"/>
      <c r="HA24" s="803"/>
      <c r="HB24" s="803"/>
      <c r="HC24" s="803"/>
      <c r="HD24" s="803"/>
      <c r="HE24" s="803"/>
      <c r="HF24" s="803"/>
      <c r="HG24" s="803"/>
      <c r="HH24" s="803"/>
      <c r="HI24" s="803"/>
      <c r="HJ24" s="803"/>
      <c r="HK24" s="803"/>
      <c r="HL24" s="803"/>
      <c r="HM24" s="803"/>
      <c r="HN24" s="803"/>
      <c r="HO24" s="803"/>
      <c r="HP24" s="803"/>
      <c r="HQ24" s="803"/>
      <c r="HR24" s="803"/>
      <c r="HS24" s="803"/>
      <c r="HT24" s="803"/>
      <c r="HU24" s="803"/>
      <c r="HV24" s="803"/>
      <c r="HW24" s="803"/>
      <c r="HX24" s="803"/>
      <c r="HY24" s="803"/>
      <c r="HZ24" s="803"/>
      <c r="IA24" s="803"/>
      <c r="IB24" s="803"/>
      <c r="IC24" s="803"/>
      <c r="ID24" s="803"/>
      <c r="IE24" s="803"/>
      <c r="IF24" s="803"/>
      <c r="IG24" s="803"/>
      <c r="IH24" s="803"/>
      <c r="II24" s="803"/>
      <c r="IJ24" s="803"/>
      <c r="IK24" s="803"/>
      <c r="IL24" s="803"/>
      <c r="IM24" s="803"/>
      <c r="IN24" s="803"/>
      <c r="IO24" s="803"/>
      <c r="IP24" s="803"/>
      <c r="IQ24" s="803"/>
      <c r="IR24" s="803"/>
      <c r="IS24" s="803"/>
      <c r="IT24" s="803"/>
      <c r="IU24" s="803"/>
      <c r="IV24" s="803"/>
      <c r="IW24" s="803"/>
      <c r="IX24" s="803"/>
      <c r="IY24" s="803"/>
      <c r="IZ24" s="803"/>
      <c r="JA24" s="803"/>
      <c r="JB24" s="803"/>
      <c r="JC24" s="803"/>
      <c r="JD24" s="803"/>
      <c r="JE24" s="803"/>
      <c r="JF24" s="803"/>
      <c r="JG24" s="803"/>
      <c r="JH24" s="803"/>
      <c r="JI24" s="803"/>
      <c r="JJ24" s="803"/>
      <c r="JK24" s="803"/>
      <c r="JL24" s="803"/>
      <c r="JM24" s="803"/>
      <c r="JN24" s="803"/>
      <c r="JO24" s="803"/>
      <c r="JP24" s="803"/>
      <c r="JQ24" s="803"/>
      <c r="JR24" s="803"/>
      <c r="JS24" s="803"/>
      <c r="JT24" s="803"/>
      <c r="JU24" s="803"/>
      <c r="JV24" s="803"/>
      <c r="JW24" s="803"/>
      <c r="JX24" s="803"/>
      <c r="JY24" s="803"/>
      <c r="JZ24" s="803"/>
      <c r="KA24" s="803"/>
      <c r="KB24" s="803"/>
      <c r="KC24" s="803"/>
      <c r="KD24" s="803"/>
      <c r="KE24" s="803"/>
      <c r="KF24" s="803"/>
      <c r="KG24" s="803"/>
      <c r="KH24" s="803"/>
      <c r="KI24" s="803"/>
      <c r="KJ24" s="803"/>
      <c r="KK24" s="803"/>
      <c r="KL24" s="803"/>
      <c r="KM24" s="803"/>
      <c r="KN24" s="803"/>
      <c r="KO24" s="803"/>
      <c r="KP24" s="803"/>
      <c r="KQ24" s="803"/>
      <c r="KR24" s="803"/>
      <c r="KS24" s="803"/>
      <c r="KT24" s="803"/>
      <c r="KU24" s="803"/>
      <c r="KV24" s="803"/>
      <c r="KW24" s="803"/>
      <c r="KX24" s="803"/>
      <c r="KY24" s="803"/>
      <c r="KZ24" s="803"/>
      <c r="LA24" s="803"/>
      <c r="LB24" s="803"/>
      <c r="LC24" s="803"/>
      <c r="LD24" s="803"/>
      <c r="LE24" s="803"/>
      <c r="LF24" s="803"/>
      <c r="LG24" s="803"/>
      <c r="LH24" s="803"/>
      <c r="LI24" s="803"/>
      <c r="LJ24" s="803"/>
      <c r="LK24" s="803"/>
      <c r="LL24" s="803"/>
      <c r="LM24" s="803"/>
      <c r="LN24" s="803"/>
      <c r="LO24" s="803"/>
      <c r="LP24" s="803"/>
      <c r="LQ24" s="803"/>
      <c r="LR24" s="803"/>
      <c r="LS24" s="803"/>
      <c r="LT24" s="803"/>
      <c r="LU24" s="803"/>
      <c r="LV24" s="803"/>
      <c r="LW24" s="803"/>
      <c r="LX24" s="803"/>
      <c r="LY24" s="803"/>
      <c r="LZ24" s="803"/>
      <c r="MA24" s="803"/>
      <c r="MB24" s="803"/>
      <c r="MC24" s="803"/>
      <c r="MD24" s="803"/>
      <c r="ME24" s="803"/>
      <c r="MF24" s="803"/>
      <c r="MG24" s="803"/>
      <c r="MH24" s="803"/>
      <c r="MI24" s="803"/>
      <c r="MJ24" s="803"/>
      <c r="MK24" s="803"/>
      <c r="ML24" s="803"/>
      <c r="MM24" s="803"/>
      <c r="MN24" s="803"/>
      <c r="MO24" s="803"/>
      <c r="MP24" s="803"/>
      <c r="MQ24" s="803"/>
      <c r="MR24" s="803"/>
      <c r="MS24" s="803"/>
      <c r="MT24" s="803"/>
      <c r="MU24" s="803"/>
      <c r="MV24" s="803"/>
      <c r="MW24" s="803"/>
      <c r="MX24" s="803"/>
      <c r="MY24" s="803"/>
      <c r="MZ24" s="803"/>
      <c r="NA24" s="803"/>
      <c r="NB24" s="803"/>
      <c r="NC24" s="803"/>
      <c r="ND24" s="803"/>
      <c r="NE24" s="803"/>
      <c r="NF24" s="803"/>
      <c r="NG24" s="803"/>
      <c r="NH24" s="803"/>
      <c r="NI24" s="803"/>
      <c r="NJ24" s="803"/>
      <c r="NK24" s="803"/>
      <c r="NL24" s="803"/>
      <c r="NM24" s="803"/>
      <c r="NN24" s="803"/>
      <c r="NO24" s="803"/>
      <c r="NP24" s="803"/>
      <c r="NQ24" s="803"/>
      <c r="NR24" s="803"/>
      <c r="NS24" s="803"/>
      <c r="NT24" s="803"/>
      <c r="NU24" s="803"/>
      <c r="NV24" s="803"/>
      <c r="NW24" s="803"/>
      <c r="NX24" s="803"/>
      <c r="NY24" s="803"/>
      <c r="NZ24" s="803"/>
      <c r="OA24" s="803"/>
      <c r="OB24" s="803"/>
      <c r="OC24" s="803"/>
      <c r="OD24" s="803"/>
      <c r="OE24" s="803"/>
      <c r="OF24" s="803"/>
      <c r="OG24" s="803"/>
      <c r="OH24" s="803"/>
      <c r="OI24" s="803"/>
      <c r="OJ24" s="803"/>
      <c r="OK24" s="803"/>
      <c r="OL24" s="803"/>
      <c r="OM24" s="803"/>
      <c r="ON24" s="803"/>
      <c r="OO24" s="803"/>
      <c r="OP24" s="803"/>
      <c r="OQ24" s="803"/>
      <c r="OR24" s="803"/>
      <c r="OS24" s="803"/>
      <c r="OT24" s="803"/>
      <c r="OU24" s="803"/>
      <c r="OV24" s="803"/>
      <c r="OW24" s="803"/>
      <c r="OX24" s="803"/>
      <c r="OY24" s="803"/>
      <c r="OZ24" s="803"/>
      <c r="PA24" s="803"/>
      <c r="PB24" s="803"/>
      <c r="PC24" s="803"/>
      <c r="PD24" s="803"/>
      <c r="PE24" s="803"/>
      <c r="PF24" s="803"/>
      <c r="PG24" s="803"/>
      <c r="PH24" s="803"/>
      <c r="PI24" s="803"/>
      <c r="PJ24" s="803"/>
      <c r="PK24" s="803"/>
      <c r="PL24" s="803"/>
      <c r="PM24" s="803"/>
      <c r="PN24" s="803"/>
      <c r="PO24" s="803"/>
      <c r="PP24" s="803"/>
      <c r="PQ24" s="803"/>
      <c r="PR24" s="803"/>
      <c r="PS24" s="803"/>
      <c r="PT24" s="803"/>
      <c r="PU24" s="803"/>
      <c r="PV24" s="803"/>
      <c r="PW24" s="803"/>
      <c r="PX24" s="803"/>
      <c r="PY24" s="803"/>
      <c r="PZ24" s="803"/>
      <c r="QA24" s="803"/>
      <c r="QB24" s="803"/>
      <c r="QC24" s="803"/>
      <c r="QD24" s="803"/>
      <c r="QE24" s="803"/>
      <c r="QF24" s="803"/>
      <c r="QG24" s="803"/>
      <c r="QH24" s="803"/>
      <c r="QI24" s="803"/>
      <c r="QJ24" s="803"/>
      <c r="QK24" s="803"/>
      <c r="QL24" s="803"/>
      <c r="QM24" s="803"/>
      <c r="QN24" s="803"/>
      <c r="QO24" s="803"/>
      <c r="QP24" s="803"/>
      <c r="QQ24" s="803"/>
      <c r="QR24" s="803"/>
      <c r="QS24" s="803"/>
      <c r="QT24" s="803"/>
      <c r="QU24" s="803"/>
      <c r="QV24" s="803"/>
      <c r="QW24" s="803"/>
      <c r="QX24" s="803"/>
      <c r="QY24" s="803"/>
      <c r="QZ24" s="803"/>
      <c r="RA24" s="803"/>
      <c r="RB24" s="803"/>
      <c r="RC24" s="803"/>
      <c r="RD24" s="803"/>
      <c r="RE24" s="803"/>
      <c r="RF24" s="803"/>
      <c r="RG24" s="803"/>
      <c r="RH24" s="803"/>
      <c r="RI24" s="803"/>
      <c r="RJ24" s="803"/>
      <c r="RK24" s="803"/>
      <c r="RL24" s="803"/>
      <c r="RM24" s="803"/>
      <c r="RN24" s="803"/>
      <c r="RO24" s="803"/>
      <c r="RP24" s="803"/>
      <c r="RQ24" s="803"/>
      <c r="RR24" s="803"/>
      <c r="RS24" s="803"/>
      <c r="RT24" s="803"/>
      <c r="RU24" s="803"/>
      <c r="RV24" s="803"/>
      <c r="RW24" s="803"/>
      <c r="RX24" s="803"/>
      <c r="RY24" s="803"/>
      <c r="RZ24" s="803"/>
      <c r="SA24" s="803"/>
      <c r="SB24" s="803"/>
      <c r="SC24" s="803"/>
      <c r="SD24" s="803"/>
      <c r="SE24" s="803"/>
      <c r="SF24" s="803"/>
      <c r="SG24" s="803"/>
      <c r="SH24" s="803"/>
      <c r="SI24" s="803"/>
      <c r="SJ24" s="803"/>
      <c r="SK24" s="803"/>
      <c r="SL24" s="803"/>
      <c r="SM24" s="803"/>
      <c r="SN24" s="803"/>
      <c r="SO24" s="803"/>
      <c r="SP24" s="803"/>
      <c r="SQ24" s="803"/>
      <c r="SR24" s="803"/>
      <c r="SS24" s="803"/>
      <c r="ST24" s="803"/>
      <c r="SU24" s="803"/>
      <c r="SV24" s="803"/>
      <c r="SW24" s="803"/>
      <c r="SX24" s="803"/>
      <c r="SY24" s="803"/>
      <c r="SZ24" s="803"/>
      <c r="TA24" s="803"/>
      <c r="TB24" s="803"/>
      <c r="TC24" s="803"/>
      <c r="TD24" s="803"/>
      <c r="TE24" s="803"/>
      <c r="TF24" s="803"/>
      <c r="TG24" s="803"/>
      <c r="TH24" s="803"/>
      <c r="TI24" s="803"/>
      <c r="TJ24" s="803"/>
      <c r="TK24" s="803"/>
      <c r="TL24" s="803"/>
      <c r="TM24" s="803"/>
      <c r="TN24" s="803"/>
      <c r="TO24" s="803"/>
      <c r="TP24" s="803"/>
      <c r="TQ24" s="803"/>
      <c r="TR24" s="803"/>
      <c r="TS24" s="803"/>
      <c r="TT24" s="803"/>
      <c r="TU24" s="803"/>
      <c r="TV24" s="803"/>
      <c r="TW24" s="803"/>
      <c r="TX24" s="803"/>
      <c r="TY24" s="803"/>
      <c r="TZ24" s="803"/>
      <c r="UA24" s="803"/>
      <c r="UB24" s="803"/>
      <c r="UC24" s="803"/>
      <c r="UD24" s="803"/>
      <c r="UE24" s="803"/>
      <c r="UF24" s="803"/>
      <c r="UG24" s="803"/>
      <c r="UH24" s="803"/>
      <c r="UI24" s="803"/>
      <c r="UJ24" s="803"/>
      <c r="UK24" s="803"/>
      <c r="UL24" s="803"/>
      <c r="UM24" s="803"/>
      <c r="UN24" s="803"/>
      <c r="UO24" s="803"/>
      <c r="UP24" s="803"/>
      <c r="UQ24" s="803"/>
      <c r="UR24" s="803"/>
      <c r="US24" s="803"/>
      <c r="UT24" s="803"/>
      <c r="UU24" s="803"/>
      <c r="UV24" s="803"/>
      <c r="UW24" s="803"/>
      <c r="UX24" s="803"/>
      <c r="UY24" s="803"/>
      <c r="UZ24" s="803"/>
      <c r="VA24" s="803"/>
      <c r="VB24" s="803"/>
      <c r="VC24" s="803"/>
      <c r="VD24" s="803"/>
      <c r="VE24" s="803"/>
      <c r="VF24" s="803"/>
      <c r="VG24" s="803"/>
      <c r="VH24" s="803"/>
      <c r="VI24" s="803"/>
      <c r="VJ24" s="803"/>
      <c r="VK24" s="803"/>
      <c r="VL24" s="803"/>
      <c r="VM24" s="803"/>
      <c r="VN24" s="803"/>
      <c r="VO24" s="803"/>
      <c r="VP24" s="803"/>
      <c r="VQ24" s="803"/>
      <c r="VR24" s="803"/>
      <c r="VS24" s="803"/>
      <c r="VT24" s="803"/>
      <c r="VU24" s="803"/>
      <c r="VV24" s="803"/>
      <c r="VW24" s="803"/>
      <c r="VX24" s="803"/>
      <c r="VY24" s="803"/>
      <c r="VZ24" s="803"/>
      <c r="WA24" s="803"/>
      <c r="WB24" s="803"/>
      <c r="WC24" s="803"/>
      <c r="WD24" s="803"/>
      <c r="WE24" s="803"/>
      <c r="WF24" s="803"/>
      <c r="WG24" s="803"/>
      <c r="WH24" s="803"/>
      <c r="WI24" s="803"/>
      <c r="WJ24" s="803"/>
      <c r="WK24" s="803"/>
      <c r="WL24" s="803"/>
      <c r="WM24" s="803"/>
      <c r="WN24" s="803"/>
      <c r="WO24" s="803"/>
      <c r="WP24" s="803"/>
      <c r="WQ24" s="803"/>
      <c r="WR24" s="803"/>
      <c r="WS24" s="803"/>
      <c r="WT24" s="803"/>
      <c r="WU24" s="803"/>
      <c r="WV24" s="803"/>
      <c r="WW24" s="803"/>
      <c r="WX24" s="803"/>
      <c r="WY24" s="803"/>
      <c r="WZ24" s="803"/>
    </row>
    <row r="25" spans="1:624" ht="37.5" outlineLevel="1">
      <c r="A25" s="853">
        <f t="shared" si="0"/>
        <v>19</v>
      </c>
      <c r="B25" s="907" t="s">
        <v>956</v>
      </c>
      <c r="C25" s="905">
        <v>833</v>
      </c>
      <c r="D25" s="905" t="s">
        <v>78</v>
      </c>
      <c r="E25" s="905" t="s">
        <v>367</v>
      </c>
      <c r="F25" s="905" t="s">
        <v>1147</v>
      </c>
      <c r="G25" s="904">
        <v>414</v>
      </c>
      <c r="H25" s="861">
        <v>60.5</v>
      </c>
    </row>
    <row r="26" spans="1:624" ht="37.5" outlineLevel="1">
      <c r="A26" s="853">
        <f t="shared" si="0"/>
        <v>20</v>
      </c>
      <c r="B26" s="816" t="s">
        <v>943</v>
      </c>
      <c r="C26" s="905" t="s">
        <v>911</v>
      </c>
      <c r="D26" s="859" t="s">
        <v>78</v>
      </c>
      <c r="E26" s="859" t="s">
        <v>367</v>
      </c>
      <c r="F26" s="905" t="s">
        <v>1147</v>
      </c>
      <c r="G26" s="904">
        <v>414</v>
      </c>
      <c r="H26" s="861">
        <v>3.0059999999999998</v>
      </c>
    </row>
    <row r="27" spans="1:624" s="829" customFormat="1" ht="37.5" outlineLevel="1">
      <c r="A27" s="853">
        <f t="shared" si="0"/>
        <v>21</v>
      </c>
      <c r="B27" s="907" t="s">
        <v>1086</v>
      </c>
      <c r="C27" s="905" t="s">
        <v>911</v>
      </c>
      <c r="D27" s="859" t="s">
        <v>372</v>
      </c>
      <c r="E27" s="859" t="s">
        <v>371</v>
      </c>
      <c r="F27" s="905" t="s">
        <v>1148</v>
      </c>
      <c r="G27" s="904">
        <v>414</v>
      </c>
      <c r="H27" s="861">
        <v>0.1</v>
      </c>
    </row>
    <row r="28" spans="1:624" s="829" customFormat="1" ht="37.5" outlineLevel="1">
      <c r="A28" s="853">
        <f t="shared" si="0"/>
        <v>22</v>
      </c>
      <c r="B28" s="907" t="s">
        <v>1217</v>
      </c>
      <c r="C28" s="905" t="s">
        <v>911</v>
      </c>
      <c r="D28" s="859" t="s">
        <v>372</v>
      </c>
      <c r="E28" s="859" t="s">
        <v>371</v>
      </c>
      <c r="F28" s="893" t="s">
        <v>1153</v>
      </c>
      <c r="G28" s="904">
        <v>414</v>
      </c>
      <c r="H28" s="861">
        <v>20</v>
      </c>
    </row>
    <row r="29" spans="1:624" s="831" customFormat="1" ht="37.5" outlineLevel="1">
      <c r="A29" s="853">
        <f t="shared" si="0"/>
        <v>23</v>
      </c>
      <c r="B29" s="907" t="s">
        <v>1073</v>
      </c>
      <c r="C29" s="905" t="s">
        <v>911</v>
      </c>
      <c r="D29" s="859" t="s">
        <v>372</v>
      </c>
      <c r="E29" s="859" t="s">
        <v>371</v>
      </c>
      <c r="F29" s="905" t="s">
        <v>1149</v>
      </c>
      <c r="G29" s="904">
        <v>414</v>
      </c>
      <c r="H29" s="861">
        <v>11.827</v>
      </c>
    </row>
    <row r="30" spans="1:624" s="831" customFormat="1" ht="37.5" outlineLevel="1">
      <c r="A30" s="853">
        <f t="shared" si="0"/>
        <v>24</v>
      </c>
      <c r="B30" s="907" t="s">
        <v>1062</v>
      </c>
      <c r="C30" s="905" t="s">
        <v>911</v>
      </c>
      <c r="D30" s="859" t="s">
        <v>372</v>
      </c>
      <c r="E30" s="859" t="s">
        <v>371</v>
      </c>
      <c r="F30" s="905" t="s">
        <v>1149</v>
      </c>
      <c r="G30" s="904">
        <v>414</v>
      </c>
      <c r="H30" s="861">
        <v>0.1</v>
      </c>
    </row>
    <row r="31" spans="1:624" s="831" customFormat="1" ht="37.5" outlineLevel="1">
      <c r="A31" s="853">
        <f t="shared" si="0"/>
        <v>25</v>
      </c>
      <c r="B31" s="907" t="s">
        <v>1063</v>
      </c>
      <c r="C31" s="905" t="s">
        <v>911</v>
      </c>
      <c r="D31" s="859" t="s">
        <v>372</v>
      </c>
      <c r="E31" s="859" t="s">
        <v>371</v>
      </c>
      <c r="F31" s="905" t="s">
        <v>1149</v>
      </c>
      <c r="G31" s="904">
        <v>414</v>
      </c>
      <c r="H31" s="861">
        <v>0.1</v>
      </c>
    </row>
    <row r="32" spans="1:624" s="831" customFormat="1" ht="37.5" outlineLevel="1">
      <c r="A32" s="853">
        <f t="shared" si="0"/>
        <v>26</v>
      </c>
      <c r="B32" s="907" t="s">
        <v>1042</v>
      </c>
      <c r="C32" s="905" t="s">
        <v>911</v>
      </c>
      <c r="D32" s="859" t="s">
        <v>372</v>
      </c>
      <c r="E32" s="859" t="s">
        <v>371</v>
      </c>
      <c r="F32" s="905" t="s">
        <v>1149</v>
      </c>
      <c r="G32" s="904">
        <v>414</v>
      </c>
      <c r="H32" s="861">
        <v>0.1</v>
      </c>
    </row>
    <row r="33" spans="1:624" s="831" customFormat="1" ht="37.5" outlineLevel="1">
      <c r="A33" s="853">
        <f t="shared" si="0"/>
        <v>27</v>
      </c>
      <c r="B33" s="907" t="s">
        <v>1043</v>
      </c>
      <c r="C33" s="905" t="s">
        <v>911</v>
      </c>
      <c r="D33" s="859" t="s">
        <v>372</v>
      </c>
      <c r="E33" s="859" t="s">
        <v>371</v>
      </c>
      <c r="F33" s="905" t="s">
        <v>1149</v>
      </c>
      <c r="G33" s="904">
        <v>414</v>
      </c>
      <c r="H33" s="861">
        <v>6.4889999999999999</v>
      </c>
    </row>
    <row r="34" spans="1:624" s="831" customFormat="1" ht="37.5" outlineLevel="1">
      <c r="A34" s="853">
        <f t="shared" si="0"/>
        <v>28</v>
      </c>
      <c r="B34" s="907" t="s">
        <v>1055</v>
      </c>
      <c r="C34" s="905" t="s">
        <v>911</v>
      </c>
      <c r="D34" s="859" t="s">
        <v>372</v>
      </c>
      <c r="E34" s="859" t="s">
        <v>371</v>
      </c>
      <c r="F34" s="905" t="s">
        <v>1149</v>
      </c>
      <c r="G34" s="904">
        <v>414</v>
      </c>
      <c r="H34" s="861">
        <v>0.1</v>
      </c>
    </row>
    <row r="35" spans="1:624" s="831" customFormat="1" ht="37.5" outlineLevel="1">
      <c r="A35" s="853">
        <f t="shared" si="0"/>
        <v>29</v>
      </c>
      <c r="B35" s="907" t="s">
        <v>1064</v>
      </c>
      <c r="C35" s="905" t="s">
        <v>911</v>
      </c>
      <c r="D35" s="859" t="s">
        <v>372</v>
      </c>
      <c r="E35" s="859" t="s">
        <v>371</v>
      </c>
      <c r="F35" s="905" t="s">
        <v>1149</v>
      </c>
      <c r="G35" s="904">
        <v>414</v>
      </c>
      <c r="H35" s="861">
        <v>4.6920000000000002</v>
      </c>
    </row>
    <row r="36" spans="1:624" s="831" customFormat="1" ht="37.5" outlineLevel="1">
      <c r="A36" s="853">
        <f t="shared" si="0"/>
        <v>30</v>
      </c>
      <c r="B36" s="907" t="s">
        <v>1065</v>
      </c>
      <c r="C36" s="905" t="s">
        <v>911</v>
      </c>
      <c r="D36" s="859" t="s">
        <v>372</v>
      </c>
      <c r="E36" s="859" t="s">
        <v>371</v>
      </c>
      <c r="F36" s="905" t="s">
        <v>1149</v>
      </c>
      <c r="G36" s="904">
        <v>414</v>
      </c>
      <c r="H36" s="861">
        <v>0.1</v>
      </c>
    </row>
    <row r="37" spans="1:624" s="831" customFormat="1" ht="37.5" outlineLevel="1">
      <c r="A37" s="853">
        <f t="shared" si="0"/>
        <v>31</v>
      </c>
      <c r="B37" s="907" t="s">
        <v>1066</v>
      </c>
      <c r="C37" s="905" t="s">
        <v>911</v>
      </c>
      <c r="D37" s="859" t="s">
        <v>372</v>
      </c>
      <c r="E37" s="859" t="s">
        <v>371</v>
      </c>
      <c r="F37" s="905" t="s">
        <v>1149</v>
      </c>
      <c r="G37" s="904">
        <v>414</v>
      </c>
      <c r="H37" s="861">
        <v>0.1</v>
      </c>
    </row>
    <row r="38" spans="1:624" s="831" customFormat="1" ht="37.5" outlineLevel="1">
      <c r="A38" s="853">
        <f t="shared" si="0"/>
        <v>32</v>
      </c>
      <c r="B38" s="907" t="s">
        <v>1056</v>
      </c>
      <c r="C38" s="905" t="s">
        <v>911</v>
      </c>
      <c r="D38" s="859" t="s">
        <v>372</v>
      </c>
      <c r="E38" s="859" t="s">
        <v>371</v>
      </c>
      <c r="F38" s="905" t="s">
        <v>1149</v>
      </c>
      <c r="G38" s="904">
        <v>414</v>
      </c>
      <c r="H38" s="861">
        <v>0.1</v>
      </c>
    </row>
    <row r="39" spans="1:624" s="806" customFormat="1" ht="37.5" outlineLevel="1">
      <c r="A39" s="853">
        <f t="shared" si="0"/>
        <v>33</v>
      </c>
      <c r="B39" s="815" t="s">
        <v>1103</v>
      </c>
      <c r="C39" s="905">
        <v>833</v>
      </c>
      <c r="D39" s="859" t="s">
        <v>372</v>
      </c>
      <c r="E39" s="859" t="s">
        <v>79</v>
      </c>
      <c r="F39" s="905" t="s">
        <v>1150</v>
      </c>
      <c r="G39" s="904">
        <v>414</v>
      </c>
      <c r="H39" s="861">
        <v>0.1</v>
      </c>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c r="AT39" s="854"/>
      <c r="AU39" s="854"/>
      <c r="AV39" s="854"/>
      <c r="AW39" s="854"/>
      <c r="AX39" s="854"/>
      <c r="AY39" s="854"/>
      <c r="AZ39" s="854"/>
      <c r="BA39" s="854"/>
      <c r="BB39" s="854"/>
      <c r="BC39" s="854"/>
      <c r="BD39" s="854"/>
      <c r="BE39" s="854"/>
      <c r="BF39" s="854"/>
      <c r="BG39" s="854"/>
      <c r="BH39" s="854"/>
      <c r="BI39" s="854"/>
      <c r="BJ39" s="854"/>
      <c r="BK39" s="854"/>
      <c r="BL39" s="854"/>
      <c r="BM39" s="854"/>
      <c r="BN39" s="854"/>
      <c r="BO39" s="854"/>
      <c r="BP39" s="854"/>
      <c r="BQ39" s="854"/>
      <c r="BR39" s="854"/>
      <c r="BS39" s="854"/>
      <c r="BT39" s="854"/>
      <c r="BU39" s="854"/>
      <c r="BV39" s="854"/>
      <c r="BW39" s="854"/>
      <c r="BX39" s="854"/>
      <c r="BY39" s="854"/>
      <c r="BZ39" s="854"/>
      <c r="CA39" s="854"/>
      <c r="CB39" s="854"/>
      <c r="CC39" s="854"/>
      <c r="CD39" s="854"/>
      <c r="CE39" s="854"/>
      <c r="CF39" s="854"/>
      <c r="CG39" s="854"/>
      <c r="CH39" s="854"/>
      <c r="CI39" s="854"/>
      <c r="CJ39" s="854"/>
      <c r="CK39" s="854"/>
      <c r="CL39" s="854"/>
      <c r="CM39" s="854"/>
      <c r="CN39" s="854"/>
      <c r="CO39" s="854"/>
      <c r="CP39" s="854"/>
      <c r="CQ39" s="854"/>
      <c r="CR39" s="854"/>
      <c r="CS39" s="854"/>
      <c r="CT39" s="854"/>
      <c r="CU39" s="854"/>
      <c r="CV39" s="854"/>
      <c r="CW39" s="854"/>
      <c r="CX39" s="854"/>
      <c r="CY39" s="854"/>
      <c r="CZ39" s="854"/>
      <c r="DA39" s="854"/>
      <c r="DB39" s="854"/>
      <c r="DC39" s="854"/>
      <c r="DD39" s="854"/>
      <c r="DE39" s="854"/>
      <c r="DF39" s="854"/>
      <c r="DG39" s="854"/>
      <c r="DH39" s="854"/>
      <c r="DI39" s="854"/>
      <c r="DJ39" s="854"/>
      <c r="DK39" s="854"/>
      <c r="DL39" s="854"/>
      <c r="DM39" s="854"/>
      <c r="DN39" s="854"/>
      <c r="DO39" s="854"/>
      <c r="DP39" s="854"/>
      <c r="DQ39" s="854"/>
      <c r="DR39" s="854"/>
      <c r="DS39" s="854"/>
      <c r="DT39" s="854"/>
      <c r="DU39" s="854"/>
      <c r="DV39" s="854"/>
      <c r="DW39" s="854"/>
      <c r="DX39" s="854"/>
      <c r="DY39" s="854"/>
      <c r="DZ39" s="854"/>
      <c r="EA39" s="854"/>
      <c r="EB39" s="854"/>
      <c r="EC39" s="854"/>
      <c r="ED39" s="854"/>
      <c r="EE39" s="854"/>
      <c r="EF39" s="854"/>
      <c r="EG39" s="854"/>
      <c r="EH39" s="854"/>
      <c r="EI39" s="854"/>
      <c r="EJ39" s="854"/>
      <c r="EK39" s="854"/>
      <c r="EL39" s="854"/>
      <c r="EM39" s="854"/>
      <c r="EN39" s="854"/>
      <c r="EO39" s="854"/>
      <c r="EP39" s="854"/>
      <c r="EQ39" s="854"/>
      <c r="ER39" s="854"/>
      <c r="ES39" s="854"/>
      <c r="ET39" s="854"/>
      <c r="EU39" s="854"/>
      <c r="EV39" s="854"/>
      <c r="EW39" s="854"/>
      <c r="EX39" s="854"/>
      <c r="EY39" s="854"/>
      <c r="EZ39" s="854"/>
      <c r="FA39" s="854"/>
      <c r="FB39" s="854"/>
      <c r="FC39" s="854"/>
      <c r="FD39" s="854"/>
      <c r="FE39" s="854"/>
      <c r="FF39" s="854"/>
      <c r="FG39" s="854"/>
      <c r="FH39" s="854"/>
      <c r="FI39" s="854"/>
      <c r="FJ39" s="854"/>
      <c r="FK39" s="854"/>
      <c r="FL39" s="854"/>
      <c r="FM39" s="854"/>
      <c r="FN39" s="854"/>
      <c r="FO39" s="854"/>
      <c r="FP39" s="854"/>
      <c r="FQ39" s="854"/>
      <c r="FR39" s="854"/>
      <c r="FS39" s="854"/>
      <c r="FT39" s="854"/>
      <c r="FU39" s="854"/>
      <c r="FV39" s="854"/>
      <c r="FW39" s="854"/>
      <c r="FX39" s="854"/>
      <c r="FY39" s="854"/>
      <c r="FZ39" s="854"/>
      <c r="GA39" s="854"/>
      <c r="GB39" s="854"/>
      <c r="GC39" s="854"/>
      <c r="GD39" s="854"/>
      <c r="GE39" s="854"/>
      <c r="GF39" s="854"/>
      <c r="GG39" s="854"/>
      <c r="GH39" s="854"/>
      <c r="GI39" s="854"/>
      <c r="GJ39" s="854"/>
      <c r="GK39" s="854"/>
      <c r="GL39" s="854"/>
      <c r="GM39" s="854"/>
      <c r="GN39" s="854"/>
      <c r="GO39" s="854"/>
      <c r="GP39" s="854"/>
      <c r="GQ39" s="854"/>
      <c r="GR39" s="854"/>
      <c r="GS39" s="854"/>
      <c r="GT39" s="854"/>
      <c r="GU39" s="854"/>
      <c r="GV39" s="854"/>
      <c r="GW39" s="854"/>
      <c r="GX39" s="854"/>
      <c r="GY39" s="854"/>
      <c r="GZ39" s="854"/>
      <c r="HA39" s="854"/>
      <c r="HB39" s="854"/>
      <c r="HC39" s="854"/>
      <c r="HD39" s="854"/>
      <c r="HE39" s="854"/>
      <c r="HF39" s="854"/>
      <c r="HG39" s="854"/>
      <c r="HH39" s="854"/>
      <c r="HI39" s="854"/>
      <c r="HJ39" s="854"/>
      <c r="HK39" s="854"/>
      <c r="HL39" s="854"/>
      <c r="HM39" s="854"/>
      <c r="HN39" s="854"/>
      <c r="HO39" s="854"/>
      <c r="HP39" s="854"/>
      <c r="HQ39" s="854"/>
      <c r="HR39" s="854"/>
      <c r="HS39" s="854"/>
      <c r="HT39" s="854"/>
      <c r="HU39" s="854"/>
      <c r="HV39" s="854"/>
      <c r="HW39" s="854"/>
      <c r="HX39" s="854"/>
      <c r="HY39" s="854"/>
      <c r="HZ39" s="854"/>
      <c r="IA39" s="854"/>
      <c r="IB39" s="854"/>
      <c r="IC39" s="854"/>
      <c r="ID39" s="854"/>
      <c r="IE39" s="854"/>
      <c r="IF39" s="854"/>
      <c r="IG39" s="854"/>
      <c r="IH39" s="854"/>
      <c r="II39" s="854"/>
      <c r="IJ39" s="854"/>
      <c r="IK39" s="854"/>
      <c r="IL39" s="854"/>
      <c r="IM39" s="854"/>
      <c r="IN39" s="854"/>
      <c r="IO39" s="854"/>
      <c r="IP39" s="854"/>
      <c r="IQ39" s="854"/>
      <c r="IR39" s="854"/>
      <c r="IS39" s="854"/>
      <c r="IT39" s="854"/>
      <c r="IU39" s="854"/>
      <c r="IV39" s="854"/>
      <c r="IW39" s="854"/>
      <c r="IX39" s="854"/>
      <c r="IY39" s="854"/>
      <c r="IZ39" s="854"/>
      <c r="JA39" s="854"/>
      <c r="JB39" s="854"/>
      <c r="JC39" s="854"/>
      <c r="JD39" s="854"/>
      <c r="JE39" s="854"/>
      <c r="JF39" s="854"/>
      <c r="JG39" s="854"/>
      <c r="JH39" s="854"/>
      <c r="JI39" s="854"/>
      <c r="JJ39" s="854"/>
      <c r="JK39" s="854"/>
      <c r="JL39" s="854"/>
      <c r="JM39" s="854"/>
      <c r="JN39" s="854"/>
      <c r="JO39" s="854"/>
      <c r="JP39" s="854"/>
      <c r="JQ39" s="854"/>
      <c r="JR39" s="854"/>
      <c r="JS39" s="854"/>
      <c r="JT39" s="854"/>
      <c r="JU39" s="854"/>
      <c r="JV39" s="854"/>
      <c r="JW39" s="854"/>
      <c r="JX39" s="854"/>
      <c r="JY39" s="854"/>
      <c r="JZ39" s="854"/>
      <c r="KA39" s="854"/>
      <c r="KB39" s="854"/>
      <c r="KC39" s="854"/>
      <c r="KD39" s="854"/>
      <c r="KE39" s="854"/>
      <c r="KF39" s="854"/>
      <c r="KG39" s="854"/>
      <c r="KH39" s="854"/>
      <c r="KI39" s="854"/>
      <c r="KJ39" s="854"/>
      <c r="KK39" s="854"/>
      <c r="KL39" s="854"/>
      <c r="KM39" s="854"/>
      <c r="KN39" s="854"/>
      <c r="KO39" s="854"/>
      <c r="KP39" s="854"/>
      <c r="KQ39" s="854"/>
      <c r="KR39" s="854"/>
      <c r="KS39" s="854"/>
      <c r="KT39" s="854"/>
      <c r="KU39" s="854"/>
      <c r="KV39" s="854"/>
      <c r="KW39" s="854"/>
      <c r="KX39" s="854"/>
      <c r="KY39" s="854"/>
      <c r="KZ39" s="854"/>
      <c r="LA39" s="854"/>
      <c r="LB39" s="854"/>
      <c r="LC39" s="854"/>
      <c r="LD39" s="854"/>
      <c r="LE39" s="854"/>
      <c r="LF39" s="854"/>
      <c r="LG39" s="854"/>
      <c r="LH39" s="854"/>
      <c r="LI39" s="854"/>
      <c r="LJ39" s="854"/>
      <c r="LK39" s="854"/>
      <c r="LL39" s="854"/>
      <c r="LM39" s="854"/>
      <c r="LN39" s="854"/>
      <c r="LO39" s="854"/>
      <c r="LP39" s="854"/>
      <c r="LQ39" s="854"/>
      <c r="LR39" s="854"/>
      <c r="LS39" s="854"/>
      <c r="LT39" s="854"/>
      <c r="LU39" s="854"/>
      <c r="LV39" s="854"/>
      <c r="LW39" s="854"/>
      <c r="LX39" s="854"/>
      <c r="LY39" s="854"/>
      <c r="LZ39" s="854"/>
      <c r="MA39" s="854"/>
      <c r="MB39" s="854"/>
      <c r="MC39" s="854"/>
      <c r="MD39" s="854"/>
      <c r="ME39" s="854"/>
      <c r="MF39" s="854"/>
      <c r="MG39" s="854"/>
      <c r="MH39" s="854"/>
      <c r="MI39" s="854"/>
      <c r="MJ39" s="854"/>
      <c r="MK39" s="854"/>
      <c r="ML39" s="854"/>
      <c r="MM39" s="854"/>
      <c r="MN39" s="854"/>
      <c r="MO39" s="854"/>
      <c r="MP39" s="854"/>
      <c r="MQ39" s="854"/>
      <c r="MR39" s="854"/>
      <c r="MS39" s="854"/>
      <c r="MT39" s="854"/>
      <c r="MU39" s="854"/>
      <c r="MV39" s="854"/>
      <c r="MW39" s="854"/>
      <c r="MX39" s="854"/>
      <c r="MY39" s="854"/>
      <c r="MZ39" s="854"/>
      <c r="NA39" s="854"/>
      <c r="NB39" s="854"/>
      <c r="NC39" s="854"/>
      <c r="ND39" s="854"/>
      <c r="NE39" s="854"/>
      <c r="NF39" s="854"/>
      <c r="NG39" s="854"/>
      <c r="NH39" s="854"/>
      <c r="NI39" s="854"/>
      <c r="NJ39" s="854"/>
      <c r="NK39" s="854"/>
      <c r="NL39" s="854"/>
      <c r="NM39" s="854"/>
      <c r="NN39" s="854"/>
      <c r="NO39" s="854"/>
      <c r="NP39" s="854"/>
      <c r="NQ39" s="854"/>
      <c r="NR39" s="854"/>
      <c r="NS39" s="854"/>
      <c r="NT39" s="854"/>
      <c r="NU39" s="854"/>
      <c r="NV39" s="854"/>
      <c r="NW39" s="854"/>
      <c r="NX39" s="854"/>
      <c r="NY39" s="854"/>
      <c r="NZ39" s="854"/>
      <c r="OA39" s="854"/>
      <c r="OB39" s="854"/>
      <c r="OC39" s="854"/>
      <c r="OD39" s="854"/>
      <c r="OE39" s="854"/>
      <c r="OF39" s="854"/>
      <c r="OG39" s="854"/>
      <c r="OH39" s="854"/>
      <c r="OI39" s="854"/>
      <c r="OJ39" s="854"/>
      <c r="OK39" s="854"/>
      <c r="OL39" s="854"/>
      <c r="OM39" s="854"/>
      <c r="ON39" s="854"/>
      <c r="OO39" s="854"/>
      <c r="OP39" s="854"/>
      <c r="OQ39" s="854"/>
      <c r="OR39" s="854"/>
      <c r="OS39" s="854"/>
      <c r="OT39" s="854"/>
      <c r="OU39" s="854"/>
      <c r="OV39" s="854"/>
      <c r="OW39" s="854"/>
      <c r="OX39" s="854"/>
      <c r="OY39" s="854"/>
      <c r="OZ39" s="854"/>
      <c r="PA39" s="854"/>
      <c r="PB39" s="854"/>
      <c r="PC39" s="854"/>
      <c r="PD39" s="854"/>
      <c r="PE39" s="854"/>
      <c r="PF39" s="854"/>
      <c r="PG39" s="854"/>
      <c r="PH39" s="854"/>
      <c r="PI39" s="854"/>
      <c r="PJ39" s="854"/>
      <c r="PK39" s="854"/>
      <c r="PL39" s="854"/>
      <c r="PM39" s="854"/>
      <c r="PN39" s="854"/>
      <c r="PO39" s="854"/>
      <c r="PP39" s="854"/>
      <c r="PQ39" s="854"/>
      <c r="PR39" s="854"/>
      <c r="PS39" s="854"/>
      <c r="PT39" s="854"/>
      <c r="PU39" s="854"/>
      <c r="PV39" s="854"/>
      <c r="PW39" s="854"/>
      <c r="PX39" s="854"/>
      <c r="PY39" s="854"/>
      <c r="PZ39" s="854"/>
      <c r="QA39" s="854"/>
      <c r="QB39" s="854"/>
      <c r="QC39" s="854"/>
      <c r="QD39" s="854"/>
      <c r="QE39" s="854"/>
      <c r="QF39" s="854"/>
      <c r="QG39" s="854"/>
      <c r="QH39" s="854"/>
      <c r="QI39" s="854"/>
      <c r="QJ39" s="854"/>
      <c r="QK39" s="854"/>
      <c r="QL39" s="854"/>
      <c r="QM39" s="854"/>
      <c r="QN39" s="854"/>
      <c r="QO39" s="854"/>
      <c r="QP39" s="854"/>
      <c r="QQ39" s="854"/>
      <c r="QR39" s="854"/>
      <c r="QS39" s="854"/>
      <c r="QT39" s="854"/>
      <c r="QU39" s="854"/>
      <c r="QV39" s="854"/>
      <c r="QW39" s="854"/>
      <c r="QX39" s="854"/>
      <c r="QY39" s="854"/>
      <c r="QZ39" s="854"/>
      <c r="RA39" s="854"/>
      <c r="RB39" s="854"/>
      <c r="RC39" s="854"/>
      <c r="RD39" s="854"/>
      <c r="RE39" s="854"/>
      <c r="RF39" s="854"/>
      <c r="RG39" s="854"/>
      <c r="RH39" s="854"/>
      <c r="RI39" s="854"/>
      <c r="RJ39" s="854"/>
      <c r="RK39" s="854"/>
      <c r="RL39" s="854"/>
      <c r="RM39" s="854"/>
      <c r="RN39" s="854"/>
      <c r="RO39" s="854"/>
      <c r="RP39" s="854"/>
      <c r="RQ39" s="854"/>
      <c r="RR39" s="854"/>
      <c r="RS39" s="854"/>
      <c r="RT39" s="854"/>
      <c r="RU39" s="854"/>
      <c r="RV39" s="854"/>
      <c r="RW39" s="854"/>
      <c r="RX39" s="854"/>
      <c r="RY39" s="854"/>
      <c r="RZ39" s="854"/>
      <c r="SA39" s="854"/>
      <c r="SB39" s="854"/>
      <c r="SC39" s="854"/>
      <c r="SD39" s="854"/>
      <c r="SE39" s="854"/>
      <c r="SF39" s="854"/>
      <c r="SG39" s="854"/>
      <c r="SH39" s="854"/>
      <c r="SI39" s="854"/>
      <c r="SJ39" s="854"/>
      <c r="SK39" s="854"/>
      <c r="SL39" s="854"/>
      <c r="SM39" s="854"/>
      <c r="SN39" s="854"/>
      <c r="SO39" s="854"/>
      <c r="SP39" s="854"/>
      <c r="SQ39" s="854"/>
      <c r="SR39" s="854"/>
      <c r="SS39" s="854"/>
      <c r="ST39" s="854"/>
      <c r="SU39" s="854"/>
      <c r="SV39" s="854"/>
      <c r="SW39" s="854"/>
      <c r="SX39" s="854"/>
      <c r="SY39" s="854"/>
      <c r="SZ39" s="854"/>
      <c r="TA39" s="854"/>
      <c r="TB39" s="854"/>
      <c r="TC39" s="854"/>
      <c r="TD39" s="854"/>
      <c r="TE39" s="854"/>
      <c r="TF39" s="854"/>
      <c r="TG39" s="854"/>
      <c r="TH39" s="854"/>
      <c r="TI39" s="854"/>
      <c r="TJ39" s="854"/>
      <c r="TK39" s="854"/>
      <c r="TL39" s="854"/>
      <c r="TM39" s="854"/>
      <c r="TN39" s="854"/>
      <c r="TO39" s="854"/>
      <c r="TP39" s="854"/>
      <c r="TQ39" s="854"/>
      <c r="TR39" s="854"/>
      <c r="TS39" s="854"/>
      <c r="TT39" s="854"/>
      <c r="TU39" s="854"/>
      <c r="TV39" s="854"/>
      <c r="TW39" s="854"/>
      <c r="TX39" s="854"/>
      <c r="TY39" s="854"/>
      <c r="TZ39" s="854"/>
      <c r="UA39" s="854"/>
      <c r="UB39" s="854"/>
      <c r="UC39" s="854"/>
      <c r="UD39" s="854"/>
      <c r="UE39" s="854"/>
      <c r="UF39" s="854"/>
      <c r="UG39" s="854"/>
      <c r="UH39" s="854"/>
      <c r="UI39" s="854"/>
      <c r="UJ39" s="854"/>
      <c r="UK39" s="854"/>
      <c r="UL39" s="854"/>
      <c r="UM39" s="854"/>
      <c r="UN39" s="854"/>
      <c r="UO39" s="854"/>
      <c r="UP39" s="854"/>
      <c r="UQ39" s="854"/>
      <c r="UR39" s="854"/>
      <c r="US39" s="854"/>
      <c r="UT39" s="854"/>
      <c r="UU39" s="854"/>
      <c r="UV39" s="854"/>
      <c r="UW39" s="854"/>
      <c r="UX39" s="854"/>
      <c r="UY39" s="854"/>
      <c r="UZ39" s="854"/>
      <c r="VA39" s="854"/>
      <c r="VB39" s="854"/>
      <c r="VC39" s="854"/>
      <c r="VD39" s="854"/>
      <c r="VE39" s="854"/>
      <c r="VF39" s="854"/>
      <c r="VG39" s="854"/>
      <c r="VH39" s="854"/>
      <c r="VI39" s="854"/>
      <c r="VJ39" s="854"/>
      <c r="VK39" s="854"/>
      <c r="VL39" s="854"/>
      <c r="VM39" s="854"/>
      <c r="VN39" s="854"/>
      <c r="VO39" s="854"/>
      <c r="VP39" s="854"/>
      <c r="VQ39" s="854"/>
      <c r="VR39" s="854"/>
      <c r="VS39" s="854"/>
      <c r="VT39" s="854"/>
      <c r="VU39" s="854"/>
      <c r="VV39" s="854"/>
      <c r="VW39" s="854"/>
      <c r="VX39" s="854"/>
      <c r="VY39" s="854"/>
      <c r="VZ39" s="854"/>
      <c r="WA39" s="854"/>
      <c r="WB39" s="854"/>
      <c r="WC39" s="854"/>
      <c r="WD39" s="854"/>
      <c r="WE39" s="854"/>
      <c r="WF39" s="854"/>
      <c r="WG39" s="854"/>
      <c r="WH39" s="854"/>
      <c r="WI39" s="854"/>
      <c r="WJ39" s="854"/>
      <c r="WK39" s="854"/>
      <c r="WL39" s="854"/>
      <c r="WM39" s="854"/>
      <c r="WN39" s="854"/>
      <c r="WO39" s="854"/>
      <c r="WP39" s="854"/>
      <c r="WQ39" s="854"/>
      <c r="WR39" s="854"/>
      <c r="WS39" s="854"/>
      <c r="WT39" s="854"/>
      <c r="WU39" s="854"/>
      <c r="WV39" s="854"/>
      <c r="WW39" s="854"/>
      <c r="WX39" s="854"/>
      <c r="WY39" s="854"/>
      <c r="WZ39" s="854"/>
    </row>
    <row r="40" spans="1:624" ht="37.5" outlineLevel="1">
      <c r="A40" s="853">
        <f t="shared" si="0"/>
        <v>34</v>
      </c>
      <c r="B40" s="814" t="s">
        <v>923</v>
      </c>
      <c r="C40" s="905">
        <v>833</v>
      </c>
      <c r="D40" s="905" t="s">
        <v>372</v>
      </c>
      <c r="E40" s="905" t="s">
        <v>79</v>
      </c>
      <c r="F40" s="905" t="s">
        <v>1150</v>
      </c>
      <c r="G40" s="904">
        <v>414</v>
      </c>
      <c r="H40" s="861">
        <v>100</v>
      </c>
    </row>
    <row r="41" spans="1:624" ht="37.5" outlineLevel="1">
      <c r="A41" s="853">
        <f t="shared" si="0"/>
        <v>35</v>
      </c>
      <c r="B41" s="815" t="s">
        <v>1040</v>
      </c>
      <c r="C41" s="905" t="s">
        <v>911</v>
      </c>
      <c r="D41" s="905" t="s">
        <v>372</v>
      </c>
      <c r="E41" s="905" t="s">
        <v>79</v>
      </c>
      <c r="F41" s="905" t="s">
        <v>1150</v>
      </c>
      <c r="G41" s="904">
        <v>414</v>
      </c>
      <c r="H41" s="861">
        <v>3.9630000000000001</v>
      </c>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03"/>
      <c r="AY41" s="803"/>
      <c r="AZ41" s="803"/>
      <c r="BA41" s="803"/>
      <c r="BB41" s="803"/>
      <c r="BC41" s="803"/>
      <c r="BD41" s="803"/>
      <c r="BE41" s="803"/>
      <c r="BF41" s="803"/>
      <c r="BG41" s="803"/>
      <c r="BH41" s="803"/>
      <c r="BI41" s="803"/>
      <c r="BJ41" s="803"/>
      <c r="BK41" s="803"/>
      <c r="BL41" s="803"/>
      <c r="BM41" s="803"/>
      <c r="BN41" s="803"/>
      <c r="BO41" s="803"/>
      <c r="BP41" s="803"/>
      <c r="BQ41" s="803"/>
      <c r="BR41" s="803"/>
      <c r="BS41" s="803"/>
      <c r="BT41" s="803"/>
      <c r="BU41" s="803"/>
      <c r="BV41" s="803"/>
      <c r="BW41" s="803"/>
      <c r="BX41" s="803"/>
      <c r="BY41" s="803"/>
      <c r="BZ41" s="803"/>
      <c r="CA41" s="803"/>
      <c r="CB41" s="803"/>
      <c r="CC41" s="803"/>
      <c r="CD41" s="803"/>
      <c r="CE41" s="803"/>
      <c r="CF41" s="803"/>
      <c r="CG41" s="803"/>
      <c r="CH41" s="803"/>
      <c r="CI41" s="803"/>
      <c r="CJ41" s="803"/>
      <c r="CK41" s="803"/>
      <c r="CL41" s="803"/>
      <c r="CM41" s="803"/>
      <c r="CN41" s="803"/>
      <c r="CO41" s="803"/>
      <c r="CP41" s="803"/>
      <c r="CQ41" s="803"/>
      <c r="CR41" s="803"/>
      <c r="CS41" s="803"/>
      <c r="CT41" s="803"/>
      <c r="CU41" s="803"/>
      <c r="CV41" s="803"/>
      <c r="CW41" s="803"/>
      <c r="CX41" s="803"/>
      <c r="CY41" s="803"/>
      <c r="CZ41" s="803"/>
      <c r="DA41" s="803"/>
      <c r="DB41" s="803"/>
      <c r="DC41" s="803"/>
      <c r="DD41" s="803"/>
      <c r="DE41" s="803"/>
      <c r="DF41" s="803"/>
      <c r="DG41" s="803"/>
      <c r="DH41" s="803"/>
      <c r="DI41" s="803"/>
      <c r="DJ41" s="803"/>
      <c r="DK41" s="803"/>
      <c r="DL41" s="803"/>
      <c r="DM41" s="803"/>
      <c r="DN41" s="803"/>
      <c r="DO41" s="803"/>
      <c r="DP41" s="803"/>
      <c r="DQ41" s="803"/>
      <c r="DR41" s="803"/>
      <c r="DS41" s="803"/>
      <c r="DT41" s="803"/>
      <c r="DU41" s="803"/>
      <c r="DV41" s="803"/>
      <c r="DW41" s="803"/>
      <c r="DX41" s="803"/>
      <c r="DY41" s="803"/>
      <c r="DZ41" s="803"/>
      <c r="EA41" s="803"/>
      <c r="EB41" s="803"/>
      <c r="EC41" s="803"/>
      <c r="ED41" s="803"/>
      <c r="EE41" s="803"/>
      <c r="EF41" s="803"/>
      <c r="EG41" s="803"/>
      <c r="EH41" s="803"/>
      <c r="EI41" s="803"/>
      <c r="EJ41" s="803"/>
      <c r="EK41" s="803"/>
      <c r="EL41" s="803"/>
      <c r="EM41" s="803"/>
      <c r="EN41" s="803"/>
      <c r="EO41" s="803"/>
      <c r="EP41" s="803"/>
      <c r="EQ41" s="803"/>
      <c r="ER41" s="803"/>
      <c r="ES41" s="803"/>
      <c r="ET41" s="803"/>
      <c r="EU41" s="803"/>
      <c r="EV41" s="803"/>
      <c r="EW41" s="803"/>
      <c r="EX41" s="803"/>
      <c r="EY41" s="803"/>
      <c r="EZ41" s="803"/>
      <c r="FA41" s="803"/>
      <c r="FB41" s="803"/>
      <c r="FC41" s="803"/>
      <c r="FD41" s="803"/>
      <c r="FE41" s="803"/>
      <c r="FF41" s="803"/>
      <c r="FG41" s="803"/>
      <c r="FH41" s="803"/>
      <c r="FI41" s="803"/>
      <c r="FJ41" s="803"/>
      <c r="FK41" s="803"/>
      <c r="FL41" s="803"/>
      <c r="FM41" s="803"/>
      <c r="FN41" s="803"/>
      <c r="FO41" s="803"/>
      <c r="FP41" s="803"/>
      <c r="FQ41" s="803"/>
      <c r="FR41" s="803"/>
      <c r="FS41" s="803"/>
      <c r="FT41" s="803"/>
      <c r="FU41" s="803"/>
      <c r="FV41" s="803"/>
      <c r="FW41" s="803"/>
      <c r="FX41" s="803"/>
      <c r="FY41" s="803"/>
      <c r="FZ41" s="803"/>
      <c r="GA41" s="803"/>
      <c r="GB41" s="803"/>
      <c r="GC41" s="803"/>
      <c r="GD41" s="803"/>
      <c r="GE41" s="803"/>
      <c r="GF41" s="803"/>
      <c r="GG41" s="803"/>
      <c r="GH41" s="803"/>
      <c r="GI41" s="803"/>
      <c r="GJ41" s="803"/>
      <c r="GK41" s="803"/>
      <c r="GL41" s="803"/>
      <c r="GM41" s="803"/>
      <c r="GN41" s="803"/>
      <c r="GO41" s="803"/>
      <c r="GP41" s="803"/>
      <c r="GQ41" s="803"/>
      <c r="GR41" s="803"/>
      <c r="GS41" s="803"/>
      <c r="GT41" s="803"/>
      <c r="GU41" s="803"/>
      <c r="GV41" s="803"/>
      <c r="GW41" s="803"/>
      <c r="GX41" s="803"/>
      <c r="GY41" s="803"/>
      <c r="GZ41" s="803"/>
      <c r="HA41" s="803"/>
      <c r="HB41" s="803"/>
      <c r="HC41" s="803"/>
      <c r="HD41" s="803"/>
      <c r="HE41" s="803"/>
      <c r="HF41" s="803"/>
      <c r="HG41" s="803"/>
      <c r="HH41" s="803"/>
      <c r="HI41" s="803"/>
      <c r="HJ41" s="803"/>
      <c r="HK41" s="803"/>
      <c r="HL41" s="803"/>
      <c r="HM41" s="803"/>
      <c r="HN41" s="803"/>
      <c r="HO41" s="803"/>
      <c r="HP41" s="803"/>
      <c r="HQ41" s="803"/>
      <c r="HR41" s="803"/>
      <c r="HS41" s="803"/>
      <c r="HT41" s="803"/>
      <c r="HU41" s="803"/>
      <c r="HV41" s="803"/>
      <c r="HW41" s="803"/>
      <c r="HX41" s="803"/>
      <c r="HY41" s="803"/>
      <c r="HZ41" s="803"/>
      <c r="IA41" s="803"/>
      <c r="IB41" s="803"/>
      <c r="IC41" s="803"/>
      <c r="ID41" s="803"/>
      <c r="IE41" s="803"/>
      <c r="IF41" s="803"/>
      <c r="IG41" s="803"/>
      <c r="IH41" s="803"/>
      <c r="II41" s="803"/>
      <c r="IJ41" s="803"/>
      <c r="IK41" s="803"/>
      <c r="IL41" s="803"/>
      <c r="IM41" s="803"/>
      <c r="IN41" s="803"/>
      <c r="IO41" s="803"/>
      <c r="IP41" s="803"/>
      <c r="IQ41" s="803"/>
      <c r="IR41" s="803"/>
      <c r="IS41" s="803"/>
      <c r="IT41" s="803"/>
      <c r="IU41" s="803"/>
      <c r="IV41" s="803"/>
      <c r="IW41" s="803"/>
      <c r="IX41" s="803"/>
      <c r="IY41" s="803"/>
      <c r="IZ41" s="803"/>
      <c r="JA41" s="803"/>
      <c r="JB41" s="803"/>
      <c r="JC41" s="803"/>
      <c r="JD41" s="803"/>
      <c r="JE41" s="803"/>
      <c r="JF41" s="803"/>
      <c r="JG41" s="803"/>
      <c r="JH41" s="803"/>
      <c r="JI41" s="803"/>
      <c r="JJ41" s="803"/>
      <c r="JK41" s="803"/>
      <c r="JL41" s="803"/>
      <c r="JM41" s="803"/>
      <c r="JN41" s="803"/>
      <c r="JO41" s="803"/>
      <c r="JP41" s="803"/>
      <c r="JQ41" s="803"/>
      <c r="JR41" s="803"/>
      <c r="JS41" s="803"/>
      <c r="JT41" s="803"/>
      <c r="JU41" s="803"/>
      <c r="JV41" s="803"/>
      <c r="JW41" s="803"/>
      <c r="JX41" s="803"/>
      <c r="JY41" s="803"/>
      <c r="JZ41" s="803"/>
      <c r="KA41" s="803"/>
      <c r="KB41" s="803"/>
      <c r="KC41" s="803"/>
      <c r="KD41" s="803"/>
      <c r="KE41" s="803"/>
      <c r="KF41" s="803"/>
      <c r="KG41" s="803"/>
      <c r="KH41" s="803"/>
      <c r="KI41" s="803"/>
      <c r="KJ41" s="803"/>
      <c r="KK41" s="803"/>
      <c r="KL41" s="803"/>
      <c r="KM41" s="803"/>
      <c r="KN41" s="803"/>
      <c r="KO41" s="803"/>
      <c r="KP41" s="803"/>
      <c r="KQ41" s="803"/>
      <c r="KR41" s="803"/>
      <c r="KS41" s="803"/>
      <c r="KT41" s="803"/>
      <c r="KU41" s="803"/>
      <c r="KV41" s="803"/>
      <c r="KW41" s="803"/>
      <c r="KX41" s="803"/>
      <c r="KY41" s="803"/>
      <c r="KZ41" s="803"/>
      <c r="LA41" s="803"/>
      <c r="LB41" s="803"/>
      <c r="LC41" s="803"/>
      <c r="LD41" s="803"/>
      <c r="LE41" s="803"/>
      <c r="LF41" s="803"/>
      <c r="LG41" s="803"/>
      <c r="LH41" s="803"/>
      <c r="LI41" s="803"/>
      <c r="LJ41" s="803"/>
      <c r="LK41" s="803"/>
      <c r="LL41" s="803"/>
      <c r="LM41" s="803"/>
      <c r="LN41" s="803"/>
      <c r="LO41" s="803"/>
      <c r="LP41" s="803"/>
      <c r="LQ41" s="803"/>
      <c r="LR41" s="803"/>
      <c r="LS41" s="803"/>
      <c r="LT41" s="803"/>
      <c r="LU41" s="803"/>
      <c r="LV41" s="803"/>
      <c r="LW41" s="803"/>
      <c r="LX41" s="803"/>
      <c r="LY41" s="803"/>
      <c r="LZ41" s="803"/>
      <c r="MA41" s="803"/>
      <c r="MB41" s="803"/>
      <c r="MC41" s="803"/>
      <c r="MD41" s="803"/>
      <c r="ME41" s="803"/>
      <c r="MF41" s="803"/>
      <c r="MG41" s="803"/>
      <c r="MH41" s="803"/>
      <c r="MI41" s="803"/>
      <c r="MJ41" s="803"/>
      <c r="MK41" s="803"/>
      <c r="ML41" s="803"/>
      <c r="MM41" s="803"/>
      <c r="MN41" s="803"/>
      <c r="MO41" s="803"/>
      <c r="MP41" s="803"/>
      <c r="MQ41" s="803"/>
      <c r="MR41" s="803"/>
      <c r="MS41" s="803"/>
      <c r="MT41" s="803"/>
      <c r="MU41" s="803"/>
      <c r="MV41" s="803"/>
      <c r="MW41" s="803"/>
      <c r="MX41" s="803"/>
      <c r="MY41" s="803"/>
      <c r="MZ41" s="803"/>
      <c r="NA41" s="803"/>
      <c r="NB41" s="803"/>
      <c r="NC41" s="803"/>
      <c r="ND41" s="803"/>
      <c r="NE41" s="803"/>
      <c r="NF41" s="803"/>
      <c r="NG41" s="803"/>
      <c r="NH41" s="803"/>
      <c r="NI41" s="803"/>
      <c r="NJ41" s="803"/>
      <c r="NK41" s="803"/>
      <c r="NL41" s="803"/>
      <c r="NM41" s="803"/>
      <c r="NN41" s="803"/>
      <c r="NO41" s="803"/>
      <c r="NP41" s="803"/>
      <c r="NQ41" s="803"/>
      <c r="NR41" s="803"/>
      <c r="NS41" s="803"/>
      <c r="NT41" s="803"/>
      <c r="NU41" s="803"/>
      <c r="NV41" s="803"/>
      <c r="NW41" s="803"/>
      <c r="NX41" s="803"/>
      <c r="NY41" s="803"/>
      <c r="NZ41" s="803"/>
      <c r="OA41" s="803"/>
      <c r="OB41" s="803"/>
      <c r="OC41" s="803"/>
      <c r="OD41" s="803"/>
      <c r="OE41" s="803"/>
      <c r="OF41" s="803"/>
      <c r="OG41" s="803"/>
      <c r="OH41" s="803"/>
      <c r="OI41" s="803"/>
      <c r="OJ41" s="803"/>
      <c r="OK41" s="803"/>
      <c r="OL41" s="803"/>
      <c r="OM41" s="803"/>
      <c r="ON41" s="803"/>
      <c r="OO41" s="803"/>
      <c r="OP41" s="803"/>
      <c r="OQ41" s="803"/>
      <c r="OR41" s="803"/>
      <c r="OS41" s="803"/>
      <c r="OT41" s="803"/>
      <c r="OU41" s="803"/>
      <c r="OV41" s="803"/>
      <c r="OW41" s="803"/>
      <c r="OX41" s="803"/>
      <c r="OY41" s="803"/>
      <c r="OZ41" s="803"/>
      <c r="PA41" s="803"/>
      <c r="PB41" s="803"/>
      <c r="PC41" s="803"/>
      <c r="PD41" s="803"/>
      <c r="PE41" s="803"/>
      <c r="PF41" s="803"/>
      <c r="PG41" s="803"/>
      <c r="PH41" s="803"/>
      <c r="PI41" s="803"/>
      <c r="PJ41" s="803"/>
      <c r="PK41" s="803"/>
      <c r="PL41" s="803"/>
      <c r="PM41" s="803"/>
      <c r="PN41" s="803"/>
      <c r="PO41" s="803"/>
      <c r="PP41" s="803"/>
      <c r="PQ41" s="803"/>
      <c r="PR41" s="803"/>
      <c r="PS41" s="803"/>
      <c r="PT41" s="803"/>
      <c r="PU41" s="803"/>
      <c r="PV41" s="803"/>
      <c r="PW41" s="803"/>
      <c r="PX41" s="803"/>
      <c r="PY41" s="803"/>
      <c r="PZ41" s="803"/>
      <c r="QA41" s="803"/>
      <c r="QB41" s="803"/>
      <c r="QC41" s="803"/>
      <c r="QD41" s="803"/>
      <c r="QE41" s="803"/>
      <c r="QF41" s="803"/>
      <c r="QG41" s="803"/>
      <c r="QH41" s="803"/>
      <c r="QI41" s="803"/>
      <c r="QJ41" s="803"/>
      <c r="QK41" s="803"/>
      <c r="QL41" s="803"/>
      <c r="QM41" s="803"/>
      <c r="QN41" s="803"/>
      <c r="QO41" s="803"/>
      <c r="QP41" s="803"/>
      <c r="QQ41" s="803"/>
      <c r="QR41" s="803"/>
      <c r="QS41" s="803"/>
      <c r="QT41" s="803"/>
      <c r="QU41" s="803"/>
      <c r="QV41" s="803"/>
      <c r="QW41" s="803"/>
      <c r="QX41" s="803"/>
      <c r="QY41" s="803"/>
      <c r="QZ41" s="803"/>
      <c r="RA41" s="803"/>
      <c r="RB41" s="803"/>
      <c r="RC41" s="803"/>
      <c r="RD41" s="803"/>
      <c r="RE41" s="803"/>
      <c r="RF41" s="803"/>
      <c r="RG41" s="803"/>
      <c r="RH41" s="803"/>
      <c r="RI41" s="803"/>
      <c r="RJ41" s="803"/>
      <c r="RK41" s="803"/>
      <c r="RL41" s="803"/>
      <c r="RM41" s="803"/>
      <c r="RN41" s="803"/>
      <c r="RO41" s="803"/>
      <c r="RP41" s="803"/>
      <c r="RQ41" s="803"/>
      <c r="RR41" s="803"/>
      <c r="RS41" s="803"/>
      <c r="RT41" s="803"/>
      <c r="RU41" s="803"/>
      <c r="RV41" s="803"/>
      <c r="RW41" s="803"/>
      <c r="RX41" s="803"/>
      <c r="RY41" s="803"/>
      <c r="RZ41" s="803"/>
      <c r="SA41" s="803"/>
      <c r="SB41" s="803"/>
      <c r="SC41" s="803"/>
      <c r="SD41" s="803"/>
      <c r="SE41" s="803"/>
      <c r="SF41" s="803"/>
      <c r="SG41" s="803"/>
      <c r="SH41" s="803"/>
      <c r="SI41" s="803"/>
      <c r="SJ41" s="803"/>
      <c r="SK41" s="803"/>
      <c r="SL41" s="803"/>
      <c r="SM41" s="803"/>
      <c r="SN41" s="803"/>
      <c r="SO41" s="803"/>
      <c r="SP41" s="803"/>
      <c r="SQ41" s="803"/>
      <c r="SR41" s="803"/>
      <c r="SS41" s="803"/>
      <c r="ST41" s="803"/>
      <c r="SU41" s="803"/>
      <c r="SV41" s="803"/>
      <c r="SW41" s="803"/>
      <c r="SX41" s="803"/>
      <c r="SY41" s="803"/>
      <c r="SZ41" s="803"/>
      <c r="TA41" s="803"/>
      <c r="TB41" s="803"/>
      <c r="TC41" s="803"/>
      <c r="TD41" s="803"/>
      <c r="TE41" s="803"/>
      <c r="TF41" s="803"/>
      <c r="TG41" s="803"/>
      <c r="TH41" s="803"/>
      <c r="TI41" s="803"/>
      <c r="TJ41" s="803"/>
      <c r="TK41" s="803"/>
      <c r="TL41" s="803"/>
      <c r="TM41" s="803"/>
      <c r="TN41" s="803"/>
      <c r="TO41" s="803"/>
      <c r="TP41" s="803"/>
      <c r="TQ41" s="803"/>
      <c r="TR41" s="803"/>
      <c r="TS41" s="803"/>
      <c r="TT41" s="803"/>
      <c r="TU41" s="803"/>
      <c r="TV41" s="803"/>
      <c r="TW41" s="803"/>
      <c r="TX41" s="803"/>
      <c r="TY41" s="803"/>
      <c r="TZ41" s="803"/>
      <c r="UA41" s="803"/>
      <c r="UB41" s="803"/>
      <c r="UC41" s="803"/>
      <c r="UD41" s="803"/>
      <c r="UE41" s="803"/>
      <c r="UF41" s="803"/>
      <c r="UG41" s="803"/>
      <c r="UH41" s="803"/>
      <c r="UI41" s="803"/>
      <c r="UJ41" s="803"/>
      <c r="UK41" s="803"/>
      <c r="UL41" s="803"/>
      <c r="UM41" s="803"/>
      <c r="UN41" s="803"/>
      <c r="UO41" s="803"/>
      <c r="UP41" s="803"/>
      <c r="UQ41" s="803"/>
      <c r="UR41" s="803"/>
      <c r="US41" s="803"/>
      <c r="UT41" s="803"/>
      <c r="UU41" s="803"/>
      <c r="UV41" s="803"/>
      <c r="UW41" s="803"/>
      <c r="UX41" s="803"/>
      <c r="UY41" s="803"/>
      <c r="UZ41" s="803"/>
      <c r="VA41" s="803"/>
      <c r="VB41" s="803"/>
      <c r="VC41" s="803"/>
      <c r="VD41" s="803"/>
      <c r="VE41" s="803"/>
      <c r="VF41" s="803"/>
      <c r="VG41" s="803"/>
      <c r="VH41" s="803"/>
      <c r="VI41" s="803"/>
      <c r="VJ41" s="803"/>
      <c r="VK41" s="803"/>
      <c r="VL41" s="803"/>
      <c r="VM41" s="803"/>
      <c r="VN41" s="803"/>
      <c r="VO41" s="803"/>
      <c r="VP41" s="803"/>
      <c r="VQ41" s="803"/>
      <c r="VR41" s="803"/>
      <c r="VS41" s="803"/>
      <c r="VT41" s="803"/>
      <c r="VU41" s="803"/>
      <c r="VV41" s="803"/>
      <c r="VW41" s="803"/>
      <c r="VX41" s="803"/>
      <c r="VY41" s="803"/>
      <c r="VZ41" s="803"/>
      <c r="WA41" s="803"/>
      <c r="WB41" s="803"/>
      <c r="WC41" s="803"/>
      <c r="WD41" s="803"/>
      <c r="WE41" s="803"/>
      <c r="WF41" s="803"/>
      <c r="WG41" s="803"/>
      <c r="WH41" s="803"/>
      <c r="WI41" s="803"/>
      <c r="WJ41" s="803"/>
      <c r="WK41" s="803"/>
      <c r="WL41" s="803"/>
      <c r="WM41" s="803"/>
      <c r="WN41" s="803"/>
      <c r="WO41" s="803"/>
      <c r="WP41" s="803"/>
      <c r="WQ41" s="803"/>
      <c r="WR41" s="803"/>
      <c r="WS41" s="803"/>
      <c r="WT41" s="803"/>
      <c r="WU41" s="803"/>
      <c r="WV41" s="803"/>
      <c r="WW41" s="803"/>
      <c r="WX41" s="803"/>
      <c r="WY41" s="803"/>
      <c r="WZ41" s="803"/>
    </row>
    <row r="42" spans="1:624" ht="37.5" outlineLevel="1">
      <c r="A42" s="853">
        <f t="shared" si="0"/>
        <v>36</v>
      </c>
      <c r="B42" s="814" t="s">
        <v>951</v>
      </c>
      <c r="C42" s="905" t="s">
        <v>911</v>
      </c>
      <c r="D42" s="905" t="s">
        <v>372</v>
      </c>
      <c r="E42" s="905" t="s">
        <v>79</v>
      </c>
      <c r="F42" s="905" t="s">
        <v>1150</v>
      </c>
      <c r="G42" s="904">
        <v>414</v>
      </c>
      <c r="H42" s="861">
        <v>9.5860000000000003</v>
      </c>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Y42" s="803"/>
      <c r="AZ42" s="803"/>
      <c r="BA42" s="803"/>
      <c r="BB42" s="803"/>
      <c r="BC42" s="803"/>
      <c r="BD42" s="803"/>
      <c r="BE42" s="803"/>
      <c r="BF42" s="803"/>
      <c r="BG42" s="803"/>
      <c r="BH42" s="803"/>
      <c r="BI42" s="803"/>
      <c r="BJ42" s="803"/>
      <c r="BK42" s="803"/>
      <c r="BL42" s="803"/>
      <c r="BM42" s="803"/>
      <c r="BN42" s="803"/>
      <c r="BO42" s="803"/>
      <c r="BP42" s="803"/>
      <c r="BQ42" s="803"/>
      <c r="BR42" s="803"/>
      <c r="BS42" s="803"/>
      <c r="BT42" s="803"/>
      <c r="BU42" s="803"/>
      <c r="BV42" s="803"/>
      <c r="BW42" s="803"/>
      <c r="BX42" s="803"/>
      <c r="BY42" s="803"/>
      <c r="BZ42" s="803"/>
      <c r="CA42" s="803"/>
      <c r="CB42" s="803"/>
      <c r="CC42" s="803"/>
      <c r="CD42" s="803"/>
      <c r="CE42" s="803"/>
      <c r="CF42" s="803"/>
      <c r="CG42" s="803"/>
      <c r="CH42" s="803"/>
      <c r="CI42" s="803"/>
      <c r="CJ42" s="803"/>
      <c r="CK42" s="803"/>
      <c r="CL42" s="803"/>
      <c r="CM42" s="803"/>
      <c r="CN42" s="803"/>
      <c r="CO42" s="803"/>
      <c r="CP42" s="803"/>
      <c r="CQ42" s="803"/>
      <c r="CR42" s="803"/>
      <c r="CS42" s="803"/>
      <c r="CT42" s="803"/>
      <c r="CU42" s="803"/>
      <c r="CV42" s="803"/>
      <c r="CW42" s="803"/>
      <c r="CX42" s="803"/>
      <c r="CY42" s="803"/>
      <c r="CZ42" s="803"/>
      <c r="DA42" s="803"/>
      <c r="DB42" s="803"/>
      <c r="DC42" s="803"/>
      <c r="DD42" s="803"/>
      <c r="DE42" s="803"/>
      <c r="DF42" s="803"/>
      <c r="DG42" s="803"/>
      <c r="DH42" s="803"/>
      <c r="DI42" s="803"/>
      <c r="DJ42" s="803"/>
      <c r="DK42" s="803"/>
      <c r="DL42" s="803"/>
      <c r="DM42" s="803"/>
      <c r="DN42" s="803"/>
      <c r="DO42" s="803"/>
      <c r="DP42" s="803"/>
      <c r="DQ42" s="803"/>
      <c r="DR42" s="803"/>
      <c r="DS42" s="803"/>
      <c r="DT42" s="803"/>
      <c r="DU42" s="803"/>
      <c r="DV42" s="803"/>
      <c r="DW42" s="803"/>
      <c r="DX42" s="803"/>
      <c r="DY42" s="803"/>
      <c r="DZ42" s="803"/>
      <c r="EA42" s="803"/>
      <c r="EB42" s="803"/>
      <c r="EC42" s="803"/>
      <c r="ED42" s="803"/>
      <c r="EE42" s="803"/>
      <c r="EF42" s="803"/>
      <c r="EG42" s="803"/>
      <c r="EH42" s="803"/>
      <c r="EI42" s="803"/>
      <c r="EJ42" s="803"/>
      <c r="EK42" s="803"/>
      <c r="EL42" s="803"/>
      <c r="EM42" s="803"/>
      <c r="EN42" s="803"/>
      <c r="EO42" s="803"/>
      <c r="EP42" s="803"/>
      <c r="EQ42" s="803"/>
      <c r="ER42" s="803"/>
      <c r="ES42" s="803"/>
      <c r="ET42" s="803"/>
      <c r="EU42" s="803"/>
      <c r="EV42" s="803"/>
      <c r="EW42" s="803"/>
      <c r="EX42" s="803"/>
      <c r="EY42" s="803"/>
      <c r="EZ42" s="803"/>
      <c r="FA42" s="803"/>
      <c r="FB42" s="803"/>
      <c r="FC42" s="803"/>
      <c r="FD42" s="803"/>
      <c r="FE42" s="803"/>
      <c r="FF42" s="803"/>
      <c r="FG42" s="803"/>
      <c r="FH42" s="803"/>
      <c r="FI42" s="803"/>
      <c r="FJ42" s="803"/>
      <c r="FK42" s="803"/>
      <c r="FL42" s="803"/>
      <c r="FM42" s="803"/>
      <c r="FN42" s="803"/>
      <c r="FO42" s="803"/>
      <c r="FP42" s="803"/>
      <c r="FQ42" s="803"/>
      <c r="FR42" s="803"/>
      <c r="FS42" s="803"/>
      <c r="FT42" s="803"/>
      <c r="FU42" s="803"/>
      <c r="FV42" s="803"/>
      <c r="FW42" s="803"/>
      <c r="FX42" s="803"/>
      <c r="FY42" s="803"/>
      <c r="FZ42" s="803"/>
      <c r="GA42" s="803"/>
      <c r="GB42" s="803"/>
      <c r="GC42" s="803"/>
      <c r="GD42" s="803"/>
      <c r="GE42" s="803"/>
      <c r="GF42" s="803"/>
      <c r="GG42" s="803"/>
      <c r="GH42" s="803"/>
      <c r="GI42" s="803"/>
      <c r="GJ42" s="803"/>
      <c r="GK42" s="803"/>
      <c r="GL42" s="803"/>
      <c r="GM42" s="803"/>
      <c r="GN42" s="803"/>
      <c r="GO42" s="803"/>
      <c r="GP42" s="803"/>
      <c r="GQ42" s="803"/>
      <c r="GR42" s="803"/>
      <c r="GS42" s="803"/>
      <c r="GT42" s="803"/>
      <c r="GU42" s="803"/>
      <c r="GV42" s="803"/>
      <c r="GW42" s="803"/>
      <c r="GX42" s="803"/>
      <c r="GY42" s="803"/>
      <c r="GZ42" s="803"/>
      <c r="HA42" s="803"/>
      <c r="HB42" s="803"/>
      <c r="HC42" s="803"/>
      <c r="HD42" s="803"/>
      <c r="HE42" s="803"/>
      <c r="HF42" s="803"/>
      <c r="HG42" s="803"/>
      <c r="HH42" s="803"/>
      <c r="HI42" s="803"/>
      <c r="HJ42" s="803"/>
      <c r="HK42" s="803"/>
      <c r="HL42" s="803"/>
      <c r="HM42" s="803"/>
      <c r="HN42" s="803"/>
      <c r="HO42" s="803"/>
      <c r="HP42" s="803"/>
      <c r="HQ42" s="803"/>
      <c r="HR42" s="803"/>
      <c r="HS42" s="803"/>
      <c r="HT42" s="803"/>
      <c r="HU42" s="803"/>
      <c r="HV42" s="803"/>
      <c r="HW42" s="803"/>
      <c r="HX42" s="803"/>
      <c r="HY42" s="803"/>
      <c r="HZ42" s="803"/>
      <c r="IA42" s="803"/>
      <c r="IB42" s="803"/>
      <c r="IC42" s="803"/>
      <c r="ID42" s="803"/>
      <c r="IE42" s="803"/>
      <c r="IF42" s="803"/>
      <c r="IG42" s="803"/>
      <c r="IH42" s="803"/>
      <c r="II42" s="803"/>
      <c r="IJ42" s="803"/>
      <c r="IK42" s="803"/>
      <c r="IL42" s="803"/>
      <c r="IM42" s="803"/>
      <c r="IN42" s="803"/>
      <c r="IO42" s="803"/>
      <c r="IP42" s="803"/>
      <c r="IQ42" s="803"/>
      <c r="IR42" s="803"/>
      <c r="IS42" s="803"/>
      <c r="IT42" s="803"/>
      <c r="IU42" s="803"/>
      <c r="IV42" s="803"/>
      <c r="IW42" s="803"/>
      <c r="IX42" s="803"/>
      <c r="IY42" s="803"/>
      <c r="IZ42" s="803"/>
      <c r="JA42" s="803"/>
      <c r="JB42" s="803"/>
      <c r="JC42" s="803"/>
      <c r="JD42" s="803"/>
      <c r="JE42" s="803"/>
      <c r="JF42" s="803"/>
      <c r="JG42" s="803"/>
      <c r="JH42" s="803"/>
      <c r="JI42" s="803"/>
      <c r="JJ42" s="803"/>
      <c r="JK42" s="803"/>
      <c r="JL42" s="803"/>
      <c r="JM42" s="803"/>
      <c r="JN42" s="803"/>
      <c r="JO42" s="803"/>
      <c r="JP42" s="803"/>
      <c r="JQ42" s="803"/>
      <c r="JR42" s="803"/>
      <c r="JS42" s="803"/>
      <c r="JT42" s="803"/>
      <c r="JU42" s="803"/>
      <c r="JV42" s="803"/>
      <c r="JW42" s="803"/>
      <c r="JX42" s="803"/>
      <c r="JY42" s="803"/>
      <c r="JZ42" s="803"/>
      <c r="KA42" s="803"/>
      <c r="KB42" s="803"/>
      <c r="KC42" s="803"/>
      <c r="KD42" s="803"/>
      <c r="KE42" s="803"/>
      <c r="KF42" s="803"/>
      <c r="KG42" s="803"/>
      <c r="KH42" s="803"/>
      <c r="KI42" s="803"/>
      <c r="KJ42" s="803"/>
      <c r="KK42" s="803"/>
      <c r="KL42" s="803"/>
      <c r="KM42" s="803"/>
      <c r="KN42" s="803"/>
      <c r="KO42" s="803"/>
      <c r="KP42" s="803"/>
      <c r="KQ42" s="803"/>
      <c r="KR42" s="803"/>
      <c r="KS42" s="803"/>
      <c r="KT42" s="803"/>
      <c r="KU42" s="803"/>
      <c r="KV42" s="803"/>
      <c r="KW42" s="803"/>
      <c r="KX42" s="803"/>
      <c r="KY42" s="803"/>
      <c r="KZ42" s="803"/>
      <c r="LA42" s="803"/>
      <c r="LB42" s="803"/>
      <c r="LC42" s="803"/>
      <c r="LD42" s="803"/>
      <c r="LE42" s="803"/>
      <c r="LF42" s="803"/>
      <c r="LG42" s="803"/>
      <c r="LH42" s="803"/>
      <c r="LI42" s="803"/>
      <c r="LJ42" s="803"/>
      <c r="LK42" s="803"/>
      <c r="LL42" s="803"/>
      <c r="LM42" s="803"/>
      <c r="LN42" s="803"/>
      <c r="LO42" s="803"/>
      <c r="LP42" s="803"/>
      <c r="LQ42" s="803"/>
      <c r="LR42" s="803"/>
      <c r="LS42" s="803"/>
      <c r="LT42" s="803"/>
      <c r="LU42" s="803"/>
      <c r="LV42" s="803"/>
      <c r="LW42" s="803"/>
      <c r="LX42" s="803"/>
      <c r="LY42" s="803"/>
      <c r="LZ42" s="803"/>
      <c r="MA42" s="803"/>
      <c r="MB42" s="803"/>
      <c r="MC42" s="803"/>
      <c r="MD42" s="803"/>
      <c r="ME42" s="803"/>
      <c r="MF42" s="803"/>
      <c r="MG42" s="803"/>
      <c r="MH42" s="803"/>
      <c r="MI42" s="803"/>
      <c r="MJ42" s="803"/>
      <c r="MK42" s="803"/>
      <c r="ML42" s="803"/>
      <c r="MM42" s="803"/>
      <c r="MN42" s="803"/>
      <c r="MO42" s="803"/>
      <c r="MP42" s="803"/>
      <c r="MQ42" s="803"/>
      <c r="MR42" s="803"/>
      <c r="MS42" s="803"/>
      <c r="MT42" s="803"/>
      <c r="MU42" s="803"/>
      <c r="MV42" s="803"/>
      <c r="MW42" s="803"/>
      <c r="MX42" s="803"/>
      <c r="MY42" s="803"/>
      <c r="MZ42" s="803"/>
      <c r="NA42" s="803"/>
      <c r="NB42" s="803"/>
      <c r="NC42" s="803"/>
      <c r="ND42" s="803"/>
      <c r="NE42" s="803"/>
      <c r="NF42" s="803"/>
      <c r="NG42" s="803"/>
      <c r="NH42" s="803"/>
      <c r="NI42" s="803"/>
      <c r="NJ42" s="803"/>
      <c r="NK42" s="803"/>
      <c r="NL42" s="803"/>
      <c r="NM42" s="803"/>
      <c r="NN42" s="803"/>
      <c r="NO42" s="803"/>
      <c r="NP42" s="803"/>
      <c r="NQ42" s="803"/>
      <c r="NR42" s="803"/>
      <c r="NS42" s="803"/>
      <c r="NT42" s="803"/>
      <c r="NU42" s="803"/>
      <c r="NV42" s="803"/>
      <c r="NW42" s="803"/>
      <c r="NX42" s="803"/>
      <c r="NY42" s="803"/>
      <c r="NZ42" s="803"/>
      <c r="OA42" s="803"/>
      <c r="OB42" s="803"/>
      <c r="OC42" s="803"/>
      <c r="OD42" s="803"/>
      <c r="OE42" s="803"/>
      <c r="OF42" s="803"/>
      <c r="OG42" s="803"/>
      <c r="OH42" s="803"/>
      <c r="OI42" s="803"/>
      <c r="OJ42" s="803"/>
      <c r="OK42" s="803"/>
      <c r="OL42" s="803"/>
      <c r="OM42" s="803"/>
      <c r="ON42" s="803"/>
      <c r="OO42" s="803"/>
      <c r="OP42" s="803"/>
      <c r="OQ42" s="803"/>
      <c r="OR42" s="803"/>
      <c r="OS42" s="803"/>
      <c r="OT42" s="803"/>
      <c r="OU42" s="803"/>
      <c r="OV42" s="803"/>
      <c r="OW42" s="803"/>
      <c r="OX42" s="803"/>
      <c r="OY42" s="803"/>
      <c r="OZ42" s="803"/>
      <c r="PA42" s="803"/>
      <c r="PB42" s="803"/>
      <c r="PC42" s="803"/>
      <c r="PD42" s="803"/>
      <c r="PE42" s="803"/>
      <c r="PF42" s="803"/>
      <c r="PG42" s="803"/>
      <c r="PH42" s="803"/>
      <c r="PI42" s="803"/>
      <c r="PJ42" s="803"/>
      <c r="PK42" s="803"/>
      <c r="PL42" s="803"/>
      <c r="PM42" s="803"/>
      <c r="PN42" s="803"/>
      <c r="PO42" s="803"/>
      <c r="PP42" s="803"/>
      <c r="PQ42" s="803"/>
      <c r="PR42" s="803"/>
      <c r="PS42" s="803"/>
      <c r="PT42" s="803"/>
      <c r="PU42" s="803"/>
      <c r="PV42" s="803"/>
      <c r="PW42" s="803"/>
      <c r="PX42" s="803"/>
      <c r="PY42" s="803"/>
      <c r="PZ42" s="803"/>
      <c r="QA42" s="803"/>
      <c r="QB42" s="803"/>
      <c r="QC42" s="803"/>
      <c r="QD42" s="803"/>
      <c r="QE42" s="803"/>
      <c r="QF42" s="803"/>
      <c r="QG42" s="803"/>
      <c r="QH42" s="803"/>
      <c r="QI42" s="803"/>
      <c r="QJ42" s="803"/>
      <c r="QK42" s="803"/>
      <c r="QL42" s="803"/>
      <c r="QM42" s="803"/>
      <c r="QN42" s="803"/>
      <c r="QO42" s="803"/>
      <c r="QP42" s="803"/>
      <c r="QQ42" s="803"/>
      <c r="QR42" s="803"/>
      <c r="QS42" s="803"/>
      <c r="QT42" s="803"/>
      <c r="QU42" s="803"/>
      <c r="QV42" s="803"/>
      <c r="QW42" s="803"/>
      <c r="QX42" s="803"/>
      <c r="QY42" s="803"/>
      <c r="QZ42" s="803"/>
      <c r="RA42" s="803"/>
      <c r="RB42" s="803"/>
      <c r="RC42" s="803"/>
      <c r="RD42" s="803"/>
      <c r="RE42" s="803"/>
      <c r="RF42" s="803"/>
      <c r="RG42" s="803"/>
      <c r="RH42" s="803"/>
      <c r="RI42" s="803"/>
      <c r="RJ42" s="803"/>
      <c r="RK42" s="803"/>
      <c r="RL42" s="803"/>
      <c r="RM42" s="803"/>
      <c r="RN42" s="803"/>
      <c r="RO42" s="803"/>
      <c r="RP42" s="803"/>
      <c r="RQ42" s="803"/>
      <c r="RR42" s="803"/>
      <c r="RS42" s="803"/>
      <c r="RT42" s="803"/>
      <c r="RU42" s="803"/>
      <c r="RV42" s="803"/>
      <c r="RW42" s="803"/>
      <c r="RX42" s="803"/>
      <c r="RY42" s="803"/>
      <c r="RZ42" s="803"/>
      <c r="SA42" s="803"/>
      <c r="SB42" s="803"/>
      <c r="SC42" s="803"/>
      <c r="SD42" s="803"/>
      <c r="SE42" s="803"/>
      <c r="SF42" s="803"/>
      <c r="SG42" s="803"/>
      <c r="SH42" s="803"/>
      <c r="SI42" s="803"/>
      <c r="SJ42" s="803"/>
      <c r="SK42" s="803"/>
      <c r="SL42" s="803"/>
      <c r="SM42" s="803"/>
      <c r="SN42" s="803"/>
      <c r="SO42" s="803"/>
      <c r="SP42" s="803"/>
      <c r="SQ42" s="803"/>
      <c r="SR42" s="803"/>
      <c r="SS42" s="803"/>
      <c r="ST42" s="803"/>
      <c r="SU42" s="803"/>
      <c r="SV42" s="803"/>
      <c r="SW42" s="803"/>
      <c r="SX42" s="803"/>
      <c r="SY42" s="803"/>
      <c r="SZ42" s="803"/>
      <c r="TA42" s="803"/>
      <c r="TB42" s="803"/>
      <c r="TC42" s="803"/>
      <c r="TD42" s="803"/>
      <c r="TE42" s="803"/>
      <c r="TF42" s="803"/>
      <c r="TG42" s="803"/>
      <c r="TH42" s="803"/>
      <c r="TI42" s="803"/>
      <c r="TJ42" s="803"/>
      <c r="TK42" s="803"/>
      <c r="TL42" s="803"/>
      <c r="TM42" s="803"/>
      <c r="TN42" s="803"/>
      <c r="TO42" s="803"/>
      <c r="TP42" s="803"/>
      <c r="TQ42" s="803"/>
      <c r="TR42" s="803"/>
      <c r="TS42" s="803"/>
      <c r="TT42" s="803"/>
      <c r="TU42" s="803"/>
      <c r="TV42" s="803"/>
      <c r="TW42" s="803"/>
      <c r="TX42" s="803"/>
      <c r="TY42" s="803"/>
      <c r="TZ42" s="803"/>
      <c r="UA42" s="803"/>
      <c r="UB42" s="803"/>
      <c r="UC42" s="803"/>
      <c r="UD42" s="803"/>
      <c r="UE42" s="803"/>
      <c r="UF42" s="803"/>
      <c r="UG42" s="803"/>
      <c r="UH42" s="803"/>
      <c r="UI42" s="803"/>
      <c r="UJ42" s="803"/>
      <c r="UK42" s="803"/>
      <c r="UL42" s="803"/>
      <c r="UM42" s="803"/>
      <c r="UN42" s="803"/>
      <c r="UO42" s="803"/>
      <c r="UP42" s="803"/>
      <c r="UQ42" s="803"/>
      <c r="UR42" s="803"/>
      <c r="US42" s="803"/>
      <c r="UT42" s="803"/>
      <c r="UU42" s="803"/>
      <c r="UV42" s="803"/>
      <c r="UW42" s="803"/>
      <c r="UX42" s="803"/>
      <c r="UY42" s="803"/>
      <c r="UZ42" s="803"/>
      <c r="VA42" s="803"/>
      <c r="VB42" s="803"/>
      <c r="VC42" s="803"/>
      <c r="VD42" s="803"/>
      <c r="VE42" s="803"/>
      <c r="VF42" s="803"/>
      <c r="VG42" s="803"/>
      <c r="VH42" s="803"/>
      <c r="VI42" s="803"/>
      <c r="VJ42" s="803"/>
      <c r="VK42" s="803"/>
      <c r="VL42" s="803"/>
      <c r="VM42" s="803"/>
      <c r="VN42" s="803"/>
      <c r="VO42" s="803"/>
      <c r="VP42" s="803"/>
      <c r="VQ42" s="803"/>
      <c r="VR42" s="803"/>
      <c r="VS42" s="803"/>
      <c r="VT42" s="803"/>
      <c r="VU42" s="803"/>
      <c r="VV42" s="803"/>
      <c r="VW42" s="803"/>
      <c r="VX42" s="803"/>
      <c r="VY42" s="803"/>
      <c r="VZ42" s="803"/>
      <c r="WA42" s="803"/>
      <c r="WB42" s="803"/>
      <c r="WC42" s="803"/>
      <c r="WD42" s="803"/>
      <c r="WE42" s="803"/>
      <c r="WF42" s="803"/>
      <c r="WG42" s="803"/>
      <c r="WH42" s="803"/>
      <c r="WI42" s="803"/>
      <c r="WJ42" s="803"/>
      <c r="WK42" s="803"/>
      <c r="WL42" s="803"/>
      <c r="WM42" s="803"/>
      <c r="WN42" s="803"/>
      <c r="WO42" s="803"/>
      <c r="WP42" s="803"/>
      <c r="WQ42" s="803"/>
      <c r="WR42" s="803"/>
      <c r="WS42" s="803"/>
      <c r="WT42" s="803"/>
      <c r="WU42" s="803"/>
      <c r="WV42" s="803"/>
      <c r="WW42" s="803"/>
      <c r="WX42" s="803"/>
      <c r="WY42" s="803"/>
      <c r="WZ42" s="803"/>
    </row>
    <row r="43" spans="1:624" ht="37.5" outlineLevel="1">
      <c r="A43" s="853">
        <f t="shared" si="0"/>
        <v>37</v>
      </c>
      <c r="B43" s="814" t="s">
        <v>949</v>
      </c>
      <c r="C43" s="905" t="s">
        <v>911</v>
      </c>
      <c r="D43" s="905" t="s">
        <v>372</v>
      </c>
      <c r="E43" s="905" t="s">
        <v>79</v>
      </c>
      <c r="F43" s="905" t="s">
        <v>1150</v>
      </c>
      <c r="G43" s="904">
        <v>414</v>
      </c>
      <c r="H43" s="861">
        <v>0.1</v>
      </c>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3"/>
      <c r="AY43" s="803"/>
      <c r="AZ43" s="803"/>
      <c r="BA43" s="803"/>
      <c r="BB43" s="803"/>
      <c r="BC43" s="803"/>
      <c r="BD43" s="803"/>
      <c r="BE43" s="803"/>
      <c r="BF43" s="803"/>
      <c r="BG43" s="803"/>
      <c r="BH43" s="803"/>
      <c r="BI43" s="803"/>
      <c r="BJ43" s="803"/>
      <c r="BK43" s="803"/>
      <c r="BL43" s="803"/>
      <c r="BM43" s="803"/>
      <c r="BN43" s="803"/>
      <c r="BO43" s="803"/>
      <c r="BP43" s="803"/>
      <c r="BQ43" s="803"/>
      <c r="BR43" s="803"/>
      <c r="BS43" s="803"/>
      <c r="BT43" s="803"/>
      <c r="BU43" s="803"/>
      <c r="BV43" s="803"/>
      <c r="BW43" s="803"/>
      <c r="BX43" s="803"/>
      <c r="BY43" s="803"/>
      <c r="BZ43" s="803"/>
      <c r="CA43" s="803"/>
      <c r="CB43" s="803"/>
      <c r="CC43" s="803"/>
      <c r="CD43" s="803"/>
      <c r="CE43" s="803"/>
      <c r="CF43" s="803"/>
      <c r="CG43" s="803"/>
      <c r="CH43" s="803"/>
      <c r="CI43" s="803"/>
      <c r="CJ43" s="803"/>
      <c r="CK43" s="803"/>
      <c r="CL43" s="803"/>
      <c r="CM43" s="803"/>
      <c r="CN43" s="803"/>
      <c r="CO43" s="803"/>
      <c r="CP43" s="803"/>
      <c r="CQ43" s="803"/>
      <c r="CR43" s="803"/>
      <c r="CS43" s="803"/>
      <c r="CT43" s="803"/>
      <c r="CU43" s="803"/>
      <c r="CV43" s="803"/>
      <c r="CW43" s="803"/>
      <c r="CX43" s="803"/>
      <c r="CY43" s="803"/>
      <c r="CZ43" s="803"/>
      <c r="DA43" s="803"/>
      <c r="DB43" s="803"/>
      <c r="DC43" s="803"/>
      <c r="DD43" s="803"/>
      <c r="DE43" s="803"/>
      <c r="DF43" s="803"/>
      <c r="DG43" s="803"/>
      <c r="DH43" s="803"/>
      <c r="DI43" s="803"/>
      <c r="DJ43" s="803"/>
      <c r="DK43" s="803"/>
      <c r="DL43" s="803"/>
      <c r="DM43" s="803"/>
      <c r="DN43" s="803"/>
      <c r="DO43" s="803"/>
      <c r="DP43" s="803"/>
      <c r="DQ43" s="803"/>
      <c r="DR43" s="803"/>
      <c r="DS43" s="803"/>
      <c r="DT43" s="803"/>
      <c r="DU43" s="803"/>
      <c r="DV43" s="803"/>
      <c r="DW43" s="803"/>
      <c r="DX43" s="803"/>
      <c r="DY43" s="803"/>
      <c r="DZ43" s="803"/>
      <c r="EA43" s="803"/>
      <c r="EB43" s="803"/>
      <c r="EC43" s="803"/>
      <c r="ED43" s="803"/>
      <c r="EE43" s="803"/>
      <c r="EF43" s="803"/>
      <c r="EG43" s="803"/>
      <c r="EH43" s="803"/>
      <c r="EI43" s="803"/>
      <c r="EJ43" s="803"/>
      <c r="EK43" s="803"/>
      <c r="EL43" s="803"/>
      <c r="EM43" s="803"/>
      <c r="EN43" s="803"/>
      <c r="EO43" s="803"/>
      <c r="EP43" s="803"/>
      <c r="EQ43" s="803"/>
      <c r="ER43" s="803"/>
      <c r="ES43" s="803"/>
      <c r="ET43" s="803"/>
      <c r="EU43" s="803"/>
      <c r="EV43" s="803"/>
      <c r="EW43" s="803"/>
      <c r="EX43" s="803"/>
      <c r="EY43" s="803"/>
      <c r="EZ43" s="803"/>
      <c r="FA43" s="803"/>
      <c r="FB43" s="803"/>
      <c r="FC43" s="803"/>
      <c r="FD43" s="803"/>
      <c r="FE43" s="803"/>
      <c r="FF43" s="803"/>
      <c r="FG43" s="803"/>
      <c r="FH43" s="803"/>
      <c r="FI43" s="803"/>
      <c r="FJ43" s="803"/>
      <c r="FK43" s="803"/>
      <c r="FL43" s="803"/>
      <c r="FM43" s="803"/>
      <c r="FN43" s="803"/>
      <c r="FO43" s="803"/>
      <c r="FP43" s="803"/>
      <c r="FQ43" s="803"/>
      <c r="FR43" s="803"/>
      <c r="FS43" s="803"/>
      <c r="FT43" s="803"/>
      <c r="FU43" s="803"/>
      <c r="FV43" s="803"/>
      <c r="FW43" s="803"/>
      <c r="FX43" s="803"/>
      <c r="FY43" s="803"/>
      <c r="FZ43" s="803"/>
      <c r="GA43" s="803"/>
      <c r="GB43" s="803"/>
      <c r="GC43" s="803"/>
      <c r="GD43" s="803"/>
      <c r="GE43" s="803"/>
      <c r="GF43" s="803"/>
      <c r="GG43" s="803"/>
      <c r="GH43" s="803"/>
      <c r="GI43" s="803"/>
      <c r="GJ43" s="803"/>
      <c r="GK43" s="803"/>
      <c r="GL43" s="803"/>
      <c r="GM43" s="803"/>
      <c r="GN43" s="803"/>
      <c r="GO43" s="803"/>
      <c r="GP43" s="803"/>
      <c r="GQ43" s="803"/>
      <c r="GR43" s="803"/>
      <c r="GS43" s="803"/>
      <c r="GT43" s="803"/>
      <c r="GU43" s="803"/>
      <c r="GV43" s="803"/>
      <c r="GW43" s="803"/>
      <c r="GX43" s="803"/>
      <c r="GY43" s="803"/>
      <c r="GZ43" s="803"/>
      <c r="HA43" s="803"/>
      <c r="HB43" s="803"/>
      <c r="HC43" s="803"/>
      <c r="HD43" s="803"/>
      <c r="HE43" s="803"/>
      <c r="HF43" s="803"/>
      <c r="HG43" s="803"/>
      <c r="HH43" s="803"/>
      <c r="HI43" s="803"/>
      <c r="HJ43" s="803"/>
      <c r="HK43" s="803"/>
      <c r="HL43" s="803"/>
      <c r="HM43" s="803"/>
      <c r="HN43" s="803"/>
      <c r="HO43" s="803"/>
      <c r="HP43" s="803"/>
      <c r="HQ43" s="803"/>
      <c r="HR43" s="803"/>
      <c r="HS43" s="803"/>
      <c r="HT43" s="803"/>
      <c r="HU43" s="803"/>
      <c r="HV43" s="803"/>
      <c r="HW43" s="803"/>
      <c r="HX43" s="803"/>
      <c r="HY43" s="803"/>
      <c r="HZ43" s="803"/>
      <c r="IA43" s="803"/>
      <c r="IB43" s="803"/>
      <c r="IC43" s="803"/>
      <c r="ID43" s="803"/>
      <c r="IE43" s="803"/>
      <c r="IF43" s="803"/>
      <c r="IG43" s="803"/>
      <c r="IH43" s="803"/>
      <c r="II43" s="803"/>
      <c r="IJ43" s="803"/>
      <c r="IK43" s="803"/>
      <c r="IL43" s="803"/>
      <c r="IM43" s="803"/>
      <c r="IN43" s="803"/>
      <c r="IO43" s="803"/>
      <c r="IP43" s="803"/>
      <c r="IQ43" s="803"/>
      <c r="IR43" s="803"/>
      <c r="IS43" s="803"/>
      <c r="IT43" s="803"/>
      <c r="IU43" s="803"/>
      <c r="IV43" s="803"/>
      <c r="IW43" s="803"/>
      <c r="IX43" s="803"/>
      <c r="IY43" s="803"/>
      <c r="IZ43" s="803"/>
      <c r="JA43" s="803"/>
      <c r="JB43" s="803"/>
      <c r="JC43" s="803"/>
      <c r="JD43" s="803"/>
      <c r="JE43" s="803"/>
      <c r="JF43" s="803"/>
      <c r="JG43" s="803"/>
      <c r="JH43" s="803"/>
      <c r="JI43" s="803"/>
      <c r="JJ43" s="803"/>
      <c r="JK43" s="803"/>
      <c r="JL43" s="803"/>
      <c r="JM43" s="803"/>
      <c r="JN43" s="803"/>
      <c r="JO43" s="803"/>
      <c r="JP43" s="803"/>
      <c r="JQ43" s="803"/>
      <c r="JR43" s="803"/>
      <c r="JS43" s="803"/>
      <c r="JT43" s="803"/>
      <c r="JU43" s="803"/>
      <c r="JV43" s="803"/>
      <c r="JW43" s="803"/>
      <c r="JX43" s="803"/>
      <c r="JY43" s="803"/>
      <c r="JZ43" s="803"/>
      <c r="KA43" s="803"/>
      <c r="KB43" s="803"/>
      <c r="KC43" s="803"/>
      <c r="KD43" s="803"/>
      <c r="KE43" s="803"/>
      <c r="KF43" s="803"/>
      <c r="KG43" s="803"/>
      <c r="KH43" s="803"/>
      <c r="KI43" s="803"/>
      <c r="KJ43" s="803"/>
      <c r="KK43" s="803"/>
      <c r="KL43" s="803"/>
      <c r="KM43" s="803"/>
      <c r="KN43" s="803"/>
      <c r="KO43" s="803"/>
      <c r="KP43" s="803"/>
      <c r="KQ43" s="803"/>
      <c r="KR43" s="803"/>
      <c r="KS43" s="803"/>
      <c r="KT43" s="803"/>
      <c r="KU43" s="803"/>
      <c r="KV43" s="803"/>
      <c r="KW43" s="803"/>
      <c r="KX43" s="803"/>
      <c r="KY43" s="803"/>
      <c r="KZ43" s="803"/>
      <c r="LA43" s="803"/>
      <c r="LB43" s="803"/>
      <c r="LC43" s="803"/>
      <c r="LD43" s="803"/>
      <c r="LE43" s="803"/>
      <c r="LF43" s="803"/>
      <c r="LG43" s="803"/>
      <c r="LH43" s="803"/>
      <c r="LI43" s="803"/>
      <c r="LJ43" s="803"/>
      <c r="LK43" s="803"/>
      <c r="LL43" s="803"/>
      <c r="LM43" s="803"/>
      <c r="LN43" s="803"/>
      <c r="LO43" s="803"/>
      <c r="LP43" s="803"/>
      <c r="LQ43" s="803"/>
      <c r="LR43" s="803"/>
      <c r="LS43" s="803"/>
      <c r="LT43" s="803"/>
      <c r="LU43" s="803"/>
      <c r="LV43" s="803"/>
      <c r="LW43" s="803"/>
      <c r="LX43" s="803"/>
      <c r="LY43" s="803"/>
      <c r="LZ43" s="803"/>
      <c r="MA43" s="803"/>
      <c r="MB43" s="803"/>
      <c r="MC43" s="803"/>
      <c r="MD43" s="803"/>
      <c r="ME43" s="803"/>
      <c r="MF43" s="803"/>
      <c r="MG43" s="803"/>
      <c r="MH43" s="803"/>
      <c r="MI43" s="803"/>
      <c r="MJ43" s="803"/>
      <c r="MK43" s="803"/>
      <c r="ML43" s="803"/>
      <c r="MM43" s="803"/>
      <c r="MN43" s="803"/>
      <c r="MO43" s="803"/>
      <c r="MP43" s="803"/>
      <c r="MQ43" s="803"/>
      <c r="MR43" s="803"/>
      <c r="MS43" s="803"/>
      <c r="MT43" s="803"/>
      <c r="MU43" s="803"/>
      <c r="MV43" s="803"/>
      <c r="MW43" s="803"/>
      <c r="MX43" s="803"/>
      <c r="MY43" s="803"/>
      <c r="MZ43" s="803"/>
      <c r="NA43" s="803"/>
      <c r="NB43" s="803"/>
      <c r="NC43" s="803"/>
      <c r="ND43" s="803"/>
      <c r="NE43" s="803"/>
      <c r="NF43" s="803"/>
      <c r="NG43" s="803"/>
      <c r="NH43" s="803"/>
      <c r="NI43" s="803"/>
      <c r="NJ43" s="803"/>
      <c r="NK43" s="803"/>
      <c r="NL43" s="803"/>
      <c r="NM43" s="803"/>
      <c r="NN43" s="803"/>
      <c r="NO43" s="803"/>
      <c r="NP43" s="803"/>
      <c r="NQ43" s="803"/>
      <c r="NR43" s="803"/>
      <c r="NS43" s="803"/>
      <c r="NT43" s="803"/>
      <c r="NU43" s="803"/>
      <c r="NV43" s="803"/>
      <c r="NW43" s="803"/>
      <c r="NX43" s="803"/>
      <c r="NY43" s="803"/>
      <c r="NZ43" s="803"/>
      <c r="OA43" s="803"/>
      <c r="OB43" s="803"/>
      <c r="OC43" s="803"/>
      <c r="OD43" s="803"/>
      <c r="OE43" s="803"/>
      <c r="OF43" s="803"/>
      <c r="OG43" s="803"/>
      <c r="OH43" s="803"/>
      <c r="OI43" s="803"/>
      <c r="OJ43" s="803"/>
      <c r="OK43" s="803"/>
      <c r="OL43" s="803"/>
      <c r="OM43" s="803"/>
      <c r="ON43" s="803"/>
      <c r="OO43" s="803"/>
      <c r="OP43" s="803"/>
      <c r="OQ43" s="803"/>
      <c r="OR43" s="803"/>
      <c r="OS43" s="803"/>
      <c r="OT43" s="803"/>
      <c r="OU43" s="803"/>
      <c r="OV43" s="803"/>
      <c r="OW43" s="803"/>
      <c r="OX43" s="803"/>
      <c r="OY43" s="803"/>
      <c r="OZ43" s="803"/>
      <c r="PA43" s="803"/>
      <c r="PB43" s="803"/>
      <c r="PC43" s="803"/>
      <c r="PD43" s="803"/>
      <c r="PE43" s="803"/>
      <c r="PF43" s="803"/>
      <c r="PG43" s="803"/>
      <c r="PH43" s="803"/>
      <c r="PI43" s="803"/>
      <c r="PJ43" s="803"/>
      <c r="PK43" s="803"/>
      <c r="PL43" s="803"/>
      <c r="PM43" s="803"/>
      <c r="PN43" s="803"/>
      <c r="PO43" s="803"/>
      <c r="PP43" s="803"/>
      <c r="PQ43" s="803"/>
      <c r="PR43" s="803"/>
      <c r="PS43" s="803"/>
      <c r="PT43" s="803"/>
      <c r="PU43" s="803"/>
      <c r="PV43" s="803"/>
      <c r="PW43" s="803"/>
      <c r="PX43" s="803"/>
      <c r="PY43" s="803"/>
      <c r="PZ43" s="803"/>
      <c r="QA43" s="803"/>
      <c r="QB43" s="803"/>
      <c r="QC43" s="803"/>
      <c r="QD43" s="803"/>
      <c r="QE43" s="803"/>
      <c r="QF43" s="803"/>
      <c r="QG43" s="803"/>
      <c r="QH43" s="803"/>
      <c r="QI43" s="803"/>
      <c r="QJ43" s="803"/>
      <c r="QK43" s="803"/>
      <c r="QL43" s="803"/>
      <c r="QM43" s="803"/>
      <c r="QN43" s="803"/>
      <c r="QO43" s="803"/>
      <c r="QP43" s="803"/>
      <c r="QQ43" s="803"/>
      <c r="QR43" s="803"/>
      <c r="QS43" s="803"/>
      <c r="QT43" s="803"/>
      <c r="QU43" s="803"/>
      <c r="QV43" s="803"/>
      <c r="QW43" s="803"/>
      <c r="QX43" s="803"/>
      <c r="QY43" s="803"/>
      <c r="QZ43" s="803"/>
      <c r="RA43" s="803"/>
      <c r="RB43" s="803"/>
      <c r="RC43" s="803"/>
      <c r="RD43" s="803"/>
      <c r="RE43" s="803"/>
      <c r="RF43" s="803"/>
      <c r="RG43" s="803"/>
      <c r="RH43" s="803"/>
      <c r="RI43" s="803"/>
      <c r="RJ43" s="803"/>
      <c r="RK43" s="803"/>
      <c r="RL43" s="803"/>
      <c r="RM43" s="803"/>
      <c r="RN43" s="803"/>
      <c r="RO43" s="803"/>
      <c r="RP43" s="803"/>
      <c r="RQ43" s="803"/>
      <c r="RR43" s="803"/>
      <c r="RS43" s="803"/>
      <c r="RT43" s="803"/>
      <c r="RU43" s="803"/>
      <c r="RV43" s="803"/>
      <c r="RW43" s="803"/>
      <c r="RX43" s="803"/>
      <c r="RY43" s="803"/>
      <c r="RZ43" s="803"/>
      <c r="SA43" s="803"/>
      <c r="SB43" s="803"/>
      <c r="SC43" s="803"/>
      <c r="SD43" s="803"/>
      <c r="SE43" s="803"/>
      <c r="SF43" s="803"/>
      <c r="SG43" s="803"/>
      <c r="SH43" s="803"/>
      <c r="SI43" s="803"/>
      <c r="SJ43" s="803"/>
      <c r="SK43" s="803"/>
      <c r="SL43" s="803"/>
      <c r="SM43" s="803"/>
      <c r="SN43" s="803"/>
      <c r="SO43" s="803"/>
      <c r="SP43" s="803"/>
      <c r="SQ43" s="803"/>
      <c r="SR43" s="803"/>
      <c r="SS43" s="803"/>
      <c r="ST43" s="803"/>
      <c r="SU43" s="803"/>
      <c r="SV43" s="803"/>
      <c r="SW43" s="803"/>
      <c r="SX43" s="803"/>
      <c r="SY43" s="803"/>
      <c r="SZ43" s="803"/>
      <c r="TA43" s="803"/>
      <c r="TB43" s="803"/>
      <c r="TC43" s="803"/>
      <c r="TD43" s="803"/>
      <c r="TE43" s="803"/>
      <c r="TF43" s="803"/>
      <c r="TG43" s="803"/>
      <c r="TH43" s="803"/>
      <c r="TI43" s="803"/>
      <c r="TJ43" s="803"/>
      <c r="TK43" s="803"/>
      <c r="TL43" s="803"/>
      <c r="TM43" s="803"/>
      <c r="TN43" s="803"/>
      <c r="TO43" s="803"/>
      <c r="TP43" s="803"/>
      <c r="TQ43" s="803"/>
      <c r="TR43" s="803"/>
      <c r="TS43" s="803"/>
      <c r="TT43" s="803"/>
      <c r="TU43" s="803"/>
      <c r="TV43" s="803"/>
      <c r="TW43" s="803"/>
      <c r="TX43" s="803"/>
      <c r="TY43" s="803"/>
      <c r="TZ43" s="803"/>
      <c r="UA43" s="803"/>
      <c r="UB43" s="803"/>
      <c r="UC43" s="803"/>
      <c r="UD43" s="803"/>
      <c r="UE43" s="803"/>
      <c r="UF43" s="803"/>
      <c r="UG43" s="803"/>
      <c r="UH43" s="803"/>
      <c r="UI43" s="803"/>
      <c r="UJ43" s="803"/>
      <c r="UK43" s="803"/>
      <c r="UL43" s="803"/>
      <c r="UM43" s="803"/>
      <c r="UN43" s="803"/>
      <c r="UO43" s="803"/>
      <c r="UP43" s="803"/>
      <c r="UQ43" s="803"/>
      <c r="UR43" s="803"/>
      <c r="US43" s="803"/>
      <c r="UT43" s="803"/>
      <c r="UU43" s="803"/>
      <c r="UV43" s="803"/>
      <c r="UW43" s="803"/>
      <c r="UX43" s="803"/>
      <c r="UY43" s="803"/>
      <c r="UZ43" s="803"/>
      <c r="VA43" s="803"/>
      <c r="VB43" s="803"/>
      <c r="VC43" s="803"/>
      <c r="VD43" s="803"/>
      <c r="VE43" s="803"/>
      <c r="VF43" s="803"/>
      <c r="VG43" s="803"/>
      <c r="VH43" s="803"/>
      <c r="VI43" s="803"/>
      <c r="VJ43" s="803"/>
      <c r="VK43" s="803"/>
      <c r="VL43" s="803"/>
      <c r="VM43" s="803"/>
      <c r="VN43" s="803"/>
      <c r="VO43" s="803"/>
      <c r="VP43" s="803"/>
      <c r="VQ43" s="803"/>
      <c r="VR43" s="803"/>
      <c r="VS43" s="803"/>
      <c r="VT43" s="803"/>
      <c r="VU43" s="803"/>
      <c r="VV43" s="803"/>
      <c r="VW43" s="803"/>
      <c r="VX43" s="803"/>
      <c r="VY43" s="803"/>
      <c r="VZ43" s="803"/>
      <c r="WA43" s="803"/>
      <c r="WB43" s="803"/>
      <c r="WC43" s="803"/>
      <c r="WD43" s="803"/>
      <c r="WE43" s="803"/>
      <c r="WF43" s="803"/>
      <c r="WG43" s="803"/>
      <c r="WH43" s="803"/>
      <c r="WI43" s="803"/>
      <c r="WJ43" s="803"/>
      <c r="WK43" s="803"/>
      <c r="WL43" s="803"/>
      <c r="WM43" s="803"/>
      <c r="WN43" s="803"/>
      <c r="WO43" s="803"/>
      <c r="WP43" s="803"/>
      <c r="WQ43" s="803"/>
      <c r="WR43" s="803"/>
      <c r="WS43" s="803"/>
      <c r="WT43" s="803"/>
      <c r="WU43" s="803"/>
      <c r="WV43" s="803"/>
      <c r="WW43" s="803"/>
      <c r="WX43" s="803"/>
      <c r="WY43" s="803"/>
      <c r="WZ43" s="803"/>
    </row>
    <row r="44" spans="1:624" s="803" customFormat="1" ht="37.5" outlineLevel="1">
      <c r="A44" s="853">
        <f t="shared" si="0"/>
        <v>38</v>
      </c>
      <c r="B44" s="815" t="s">
        <v>924</v>
      </c>
      <c r="C44" s="905">
        <v>833</v>
      </c>
      <c r="D44" s="856" t="s">
        <v>372</v>
      </c>
      <c r="E44" s="856" t="s">
        <v>79</v>
      </c>
      <c r="F44" s="905" t="s">
        <v>1150</v>
      </c>
      <c r="G44" s="904">
        <v>414</v>
      </c>
      <c r="H44" s="861">
        <v>5</v>
      </c>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4"/>
      <c r="AL44" s="854"/>
      <c r="AM44" s="854"/>
      <c r="AN44" s="854"/>
      <c r="AO44" s="854"/>
      <c r="AP44" s="854"/>
      <c r="AQ44" s="854"/>
      <c r="AR44" s="854"/>
      <c r="AS44" s="854"/>
      <c r="AT44" s="854"/>
      <c r="AU44" s="854"/>
      <c r="AV44" s="854"/>
      <c r="AW44" s="854"/>
      <c r="AX44" s="854"/>
      <c r="AY44" s="854"/>
      <c r="AZ44" s="854"/>
      <c r="BA44" s="854"/>
      <c r="BB44" s="854"/>
      <c r="BC44" s="854"/>
      <c r="BD44" s="854"/>
      <c r="BE44" s="854"/>
      <c r="BF44" s="854"/>
      <c r="BG44" s="854"/>
      <c r="BH44" s="854"/>
      <c r="BI44" s="854"/>
      <c r="BJ44" s="854"/>
      <c r="BK44" s="854"/>
      <c r="BL44" s="854"/>
      <c r="BM44" s="854"/>
      <c r="BN44" s="854"/>
      <c r="BO44" s="854"/>
      <c r="BP44" s="854"/>
      <c r="BQ44" s="854"/>
      <c r="BR44" s="854"/>
      <c r="BS44" s="854"/>
      <c r="BT44" s="854"/>
      <c r="BU44" s="854"/>
      <c r="BV44" s="854"/>
      <c r="BW44" s="854"/>
      <c r="BX44" s="854"/>
      <c r="BY44" s="854"/>
      <c r="BZ44" s="854"/>
      <c r="CA44" s="854"/>
      <c r="CB44" s="854"/>
      <c r="CC44" s="854"/>
      <c r="CD44" s="854"/>
      <c r="CE44" s="854"/>
      <c r="CF44" s="854"/>
      <c r="CG44" s="854"/>
      <c r="CH44" s="854"/>
      <c r="CI44" s="854"/>
      <c r="CJ44" s="854"/>
      <c r="CK44" s="854"/>
      <c r="CL44" s="854"/>
      <c r="CM44" s="854"/>
      <c r="CN44" s="854"/>
      <c r="CO44" s="854"/>
      <c r="CP44" s="854"/>
      <c r="CQ44" s="854"/>
      <c r="CR44" s="854"/>
      <c r="CS44" s="854"/>
      <c r="CT44" s="854"/>
      <c r="CU44" s="854"/>
      <c r="CV44" s="854"/>
      <c r="CW44" s="854"/>
      <c r="CX44" s="854"/>
      <c r="CY44" s="854"/>
      <c r="CZ44" s="854"/>
      <c r="DA44" s="854"/>
      <c r="DB44" s="854"/>
      <c r="DC44" s="854"/>
      <c r="DD44" s="854"/>
      <c r="DE44" s="854"/>
      <c r="DF44" s="854"/>
      <c r="DG44" s="854"/>
      <c r="DH44" s="854"/>
      <c r="DI44" s="854"/>
      <c r="DJ44" s="854"/>
      <c r="DK44" s="854"/>
      <c r="DL44" s="854"/>
      <c r="DM44" s="854"/>
      <c r="DN44" s="854"/>
      <c r="DO44" s="854"/>
      <c r="DP44" s="854"/>
      <c r="DQ44" s="854"/>
      <c r="DR44" s="854"/>
      <c r="DS44" s="854"/>
      <c r="DT44" s="854"/>
      <c r="DU44" s="854"/>
      <c r="DV44" s="854"/>
      <c r="DW44" s="854"/>
      <c r="DX44" s="854"/>
      <c r="DY44" s="854"/>
      <c r="DZ44" s="854"/>
      <c r="EA44" s="854"/>
      <c r="EB44" s="854"/>
      <c r="EC44" s="854"/>
      <c r="ED44" s="854"/>
      <c r="EE44" s="854"/>
      <c r="EF44" s="854"/>
      <c r="EG44" s="854"/>
      <c r="EH44" s="854"/>
      <c r="EI44" s="854"/>
      <c r="EJ44" s="854"/>
      <c r="EK44" s="854"/>
      <c r="EL44" s="854"/>
      <c r="EM44" s="854"/>
      <c r="EN44" s="854"/>
      <c r="EO44" s="854"/>
      <c r="EP44" s="854"/>
      <c r="EQ44" s="854"/>
      <c r="ER44" s="854"/>
      <c r="ES44" s="854"/>
      <c r="ET44" s="854"/>
      <c r="EU44" s="854"/>
      <c r="EV44" s="854"/>
      <c r="EW44" s="854"/>
      <c r="EX44" s="854"/>
      <c r="EY44" s="854"/>
      <c r="EZ44" s="854"/>
      <c r="FA44" s="854"/>
      <c r="FB44" s="854"/>
      <c r="FC44" s="854"/>
      <c r="FD44" s="854"/>
      <c r="FE44" s="854"/>
      <c r="FF44" s="854"/>
      <c r="FG44" s="854"/>
      <c r="FH44" s="854"/>
      <c r="FI44" s="854"/>
      <c r="FJ44" s="854"/>
      <c r="FK44" s="854"/>
      <c r="FL44" s="854"/>
      <c r="FM44" s="854"/>
      <c r="FN44" s="854"/>
      <c r="FO44" s="854"/>
      <c r="FP44" s="854"/>
      <c r="FQ44" s="854"/>
      <c r="FR44" s="854"/>
      <c r="FS44" s="854"/>
      <c r="FT44" s="854"/>
      <c r="FU44" s="854"/>
      <c r="FV44" s="854"/>
      <c r="FW44" s="854"/>
      <c r="FX44" s="854"/>
      <c r="FY44" s="854"/>
      <c r="FZ44" s="854"/>
      <c r="GA44" s="854"/>
      <c r="GB44" s="854"/>
      <c r="GC44" s="854"/>
      <c r="GD44" s="854"/>
      <c r="GE44" s="854"/>
      <c r="GF44" s="854"/>
      <c r="GG44" s="854"/>
      <c r="GH44" s="854"/>
      <c r="GI44" s="854"/>
      <c r="GJ44" s="854"/>
      <c r="GK44" s="854"/>
      <c r="GL44" s="854"/>
      <c r="GM44" s="854"/>
      <c r="GN44" s="854"/>
      <c r="GO44" s="854"/>
      <c r="GP44" s="854"/>
      <c r="GQ44" s="854"/>
      <c r="GR44" s="854"/>
      <c r="GS44" s="854"/>
      <c r="GT44" s="854"/>
      <c r="GU44" s="854"/>
      <c r="GV44" s="854"/>
      <c r="GW44" s="854"/>
      <c r="GX44" s="854"/>
      <c r="GY44" s="854"/>
      <c r="GZ44" s="854"/>
      <c r="HA44" s="854"/>
      <c r="HB44" s="854"/>
      <c r="HC44" s="854"/>
      <c r="HD44" s="854"/>
      <c r="HE44" s="854"/>
      <c r="HF44" s="854"/>
      <c r="HG44" s="854"/>
      <c r="HH44" s="854"/>
      <c r="HI44" s="854"/>
      <c r="HJ44" s="854"/>
      <c r="HK44" s="854"/>
      <c r="HL44" s="854"/>
      <c r="HM44" s="854"/>
      <c r="HN44" s="854"/>
      <c r="HO44" s="854"/>
      <c r="HP44" s="854"/>
      <c r="HQ44" s="854"/>
      <c r="HR44" s="854"/>
      <c r="HS44" s="854"/>
      <c r="HT44" s="854"/>
      <c r="HU44" s="854"/>
      <c r="HV44" s="854"/>
      <c r="HW44" s="854"/>
      <c r="HX44" s="854"/>
      <c r="HY44" s="854"/>
      <c r="HZ44" s="854"/>
      <c r="IA44" s="854"/>
      <c r="IB44" s="854"/>
      <c r="IC44" s="854"/>
      <c r="ID44" s="854"/>
      <c r="IE44" s="854"/>
      <c r="IF44" s="854"/>
      <c r="IG44" s="854"/>
      <c r="IH44" s="854"/>
      <c r="II44" s="854"/>
      <c r="IJ44" s="854"/>
      <c r="IK44" s="854"/>
      <c r="IL44" s="854"/>
      <c r="IM44" s="854"/>
      <c r="IN44" s="854"/>
      <c r="IO44" s="854"/>
      <c r="IP44" s="854"/>
      <c r="IQ44" s="854"/>
      <c r="IR44" s="854"/>
      <c r="IS44" s="854"/>
      <c r="IT44" s="854"/>
      <c r="IU44" s="854"/>
      <c r="IV44" s="854"/>
      <c r="IW44" s="854"/>
      <c r="IX44" s="854"/>
      <c r="IY44" s="854"/>
      <c r="IZ44" s="854"/>
      <c r="JA44" s="854"/>
      <c r="JB44" s="854"/>
      <c r="JC44" s="854"/>
      <c r="JD44" s="854"/>
      <c r="JE44" s="854"/>
      <c r="JF44" s="854"/>
      <c r="JG44" s="854"/>
      <c r="JH44" s="854"/>
      <c r="JI44" s="854"/>
      <c r="JJ44" s="854"/>
      <c r="JK44" s="854"/>
      <c r="JL44" s="854"/>
      <c r="JM44" s="854"/>
      <c r="JN44" s="854"/>
      <c r="JO44" s="854"/>
      <c r="JP44" s="854"/>
      <c r="JQ44" s="854"/>
      <c r="JR44" s="854"/>
      <c r="JS44" s="854"/>
      <c r="JT44" s="854"/>
      <c r="JU44" s="854"/>
      <c r="JV44" s="854"/>
      <c r="JW44" s="854"/>
      <c r="JX44" s="854"/>
      <c r="JY44" s="854"/>
      <c r="JZ44" s="854"/>
      <c r="KA44" s="854"/>
      <c r="KB44" s="854"/>
      <c r="KC44" s="854"/>
      <c r="KD44" s="854"/>
      <c r="KE44" s="854"/>
      <c r="KF44" s="854"/>
      <c r="KG44" s="854"/>
      <c r="KH44" s="854"/>
      <c r="KI44" s="854"/>
      <c r="KJ44" s="854"/>
      <c r="KK44" s="854"/>
      <c r="KL44" s="854"/>
      <c r="KM44" s="854"/>
      <c r="KN44" s="854"/>
      <c r="KO44" s="854"/>
      <c r="KP44" s="854"/>
      <c r="KQ44" s="854"/>
      <c r="KR44" s="854"/>
      <c r="KS44" s="854"/>
      <c r="KT44" s="854"/>
      <c r="KU44" s="854"/>
      <c r="KV44" s="854"/>
      <c r="KW44" s="854"/>
      <c r="KX44" s="854"/>
      <c r="KY44" s="854"/>
      <c r="KZ44" s="854"/>
      <c r="LA44" s="854"/>
      <c r="LB44" s="854"/>
      <c r="LC44" s="854"/>
      <c r="LD44" s="854"/>
      <c r="LE44" s="854"/>
      <c r="LF44" s="854"/>
      <c r="LG44" s="854"/>
      <c r="LH44" s="854"/>
      <c r="LI44" s="854"/>
      <c r="LJ44" s="854"/>
      <c r="LK44" s="854"/>
      <c r="LL44" s="854"/>
      <c r="LM44" s="854"/>
      <c r="LN44" s="854"/>
      <c r="LO44" s="854"/>
      <c r="LP44" s="854"/>
      <c r="LQ44" s="854"/>
      <c r="LR44" s="854"/>
      <c r="LS44" s="854"/>
      <c r="LT44" s="854"/>
      <c r="LU44" s="854"/>
      <c r="LV44" s="854"/>
      <c r="LW44" s="854"/>
      <c r="LX44" s="854"/>
      <c r="LY44" s="854"/>
      <c r="LZ44" s="854"/>
      <c r="MA44" s="854"/>
      <c r="MB44" s="854"/>
      <c r="MC44" s="854"/>
      <c r="MD44" s="854"/>
      <c r="ME44" s="854"/>
      <c r="MF44" s="854"/>
      <c r="MG44" s="854"/>
      <c r="MH44" s="854"/>
      <c r="MI44" s="854"/>
      <c r="MJ44" s="854"/>
      <c r="MK44" s="854"/>
      <c r="ML44" s="854"/>
      <c r="MM44" s="854"/>
      <c r="MN44" s="854"/>
      <c r="MO44" s="854"/>
      <c r="MP44" s="854"/>
      <c r="MQ44" s="854"/>
      <c r="MR44" s="854"/>
      <c r="MS44" s="854"/>
      <c r="MT44" s="854"/>
      <c r="MU44" s="854"/>
      <c r="MV44" s="854"/>
      <c r="MW44" s="854"/>
      <c r="MX44" s="854"/>
      <c r="MY44" s="854"/>
      <c r="MZ44" s="854"/>
      <c r="NA44" s="854"/>
      <c r="NB44" s="854"/>
      <c r="NC44" s="854"/>
      <c r="ND44" s="854"/>
      <c r="NE44" s="854"/>
      <c r="NF44" s="854"/>
      <c r="NG44" s="854"/>
      <c r="NH44" s="854"/>
      <c r="NI44" s="854"/>
      <c r="NJ44" s="854"/>
      <c r="NK44" s="854"/>
      <c r="NL44" s="854"/>
      <c r="NM44" s="854"/>
      <c r="NN44" s="854"/>
      <c r="NO44" s="854"/>
      <c r="NP44" s="854"/>
      <c r="NQ44" s="854"/>
      <c r="NR44" s="854"/>
      <c r="NS44" s="854"/>
      <c r="NT44" s="854"/>
      <c r="NU44" s="854"/>
      <c r="NV44" s="854"/>
      <c r="NW44" s="854"/>
      <c r="NX44" s="854"/>
      <c r="NY44" s="854"/>
      <c r="NZ44" s="854"/>
      <c r="OA44" s="854"/>
      <c r="OB44" s="854"/>
      <c r="OC44" s="854"/>
      <c r="OD44" s="854"/>
      <c r="OE44" s="854"/>
      <c r="OF44" s="854"/>
      <c r="OG44" s="854"/>
      <c r="OH44" s="854"/>
      <c r="OI44" s="854"/>
      <c r="OJ44" s="854"/>
      <c r="OK44" s="854"/>
      <c r="OL44" s="854"/>
      <c r="OM44" s="854"/>
      <c r="ON44" s="854"/>
      <c r="OO44" s="854"/>
      <c r="OP44" s="854"/>
      <c r="OQ44" s="854"/>
      <c r="OR44" s="854"/>
      <c r="OS44" s="854"/>
      <c r="OT44" s="854"/>
      <c r="OU44" s="854"/>
      <c r="OV44" s="854"/>
      <c r="OW44" s="854"/>
      <c r="OX44" s="854"/>
      <c r="OY44" s="854"/>
      <c r="OZ44" s="854"/>
      <c r="PA44" s="854"/>
      <c r="PB44" s="854"/>
      <c r="PC44" s="854"/>
      <c r="PD44" s="854"/>
      <c r="PE44" s="854"/>
      <c r="PF44" s="854"/>
      <c r="PG44" s="854"/>
      <c r="PH44" s="854"/>
      <c r="PI44" s="854"/>
      <c r="PJ44" s="854"/>
      <c r="PK44" s="854"/>
      <c r="PL44" s="854"/>
      <c r="PM44" s="854"/>
      <c r="PN44" s="854"/>
      <c r="PO44" s="854"/>
      <c r="PP44" s="854"/>
      <c r="PQ44" s="854"/>
      <c r="PR44" s="854"/>
      <c r="PS44" s="854"/>
      <c r="PT44" s="854"/>
      <c r="PU44" s="854"/>
      <c r="PV44" s="854"/>
      <c r="PW44" s="854"/>
      <c r="PX44" s="854"/>
      <c r="PY44" s="854"/>
      <c r="PZ44" s="854"/>
      <c r="QA44" s="854"/>
      <c r="QB44" s="854"/>
      <c r="QC44" s="854"/>
      <c r="QD44" s="854"/>
      <c r="QE44" s="854"/>
      <c r="QF44" s="854"/>
      <c r="QG44" s="854"/>
      <c r="QH44" s="854"/>
      <c r="QI44" s="854"/>
      <c r="QJ44" s="854"/>
      <c r="QK44" s="854"/>
      <c r="QL44" s="854"/>
      <c r="QM44" s="854"/>
      <c r="QN44" s="854"/>
      <c r="QO44" s="854"/>
      <c r="QP44" s="854"/>
      <c r="QQ44" s="854"/>
      <c r="QR44" s="854"/>
      <c r="QS44" s="854"/>
      <c r="QT44" s="854"/>
      <c r="QU44" s="854"/>
      <c r="QV44" s="854"/>
      <c r="QW44" s="854"/>
      <c r="QX44" s="854"/>
      <c r="QY44" s="854"/>
      <c r="QZ44" s="854"/>
      <c r="RA44" s="854"/>
      <c r="RB44" s="854"/>
      <c r="RC44" s="854"/>
      <c r="RD44" s="854"/>
      <c r="RE44" s="854"/>
      <c r="RF44" s="854"/>
      <c r="RG44" s="854"/>
      <c r="RH44" s="854"/>
      <c r="RI44" s="854"/>
      <c r="RJ44" s="854"/>
      <c r="RK44" s="854"/>
      <c r="RL44" s="854"/>
      <c r="RM44" s="854"/>
      <c r="RN44" s="854"/>
      <c r="RO44" s="854"/>
      <c r="RP44" s="854"/>
      <c r="RQ44" s="854"/>
      <c r="RR44" s="854"/>
      <c r="RS44" s="854"/>
      <c r="RT44" s="854"/>
      <c r="RU44" s="854"/>
      <c r="RV44" s="854"/>
      <c r="RW44" s="854"/>
      <c r="RX44" s="854"/>
      <c r="RY44" s="854"/>
      <c r="RZ44" s="854"/>
      <c r="SA44" s="854"/>
      <c r="SB44" s="854"/>
      <c r="SC44" s="854"/>
      <c r="SD44" s="854"/>
      <c r="SE44" s="854"/>
      <c r="SF44" s="854"/>
      <c r="SG44" s="854"/>
      <c r="SH44" s="854"/>
      <c r="SI44" s="854"/>
      <c r="SJ44" s="854"/>
      <c r="SK44" s="854"/>
      <c r="SL44" s="854"/>
      <c r="SM44" s="854"/>
      <c r="SN44" s="854"/>
      <c r="SO44" s="854"/>
      <c r="SP44" s="854"/>
      <c r="SQ44" s="854"/>
      <c r="SR44" s="854"/>
      <c r="SS44" s="854"/>
      <c r="ST44" s="854"/>
      <c r="SU44" s="854"/>
      <c r="SV44" s="854"/>
      <c r="SW44" s="854"/>
      <c r="SX44" s="854"/>
      <c r="SY44" s="854"/>
      <c r="SZ44" s="854"/>
      <c r="TA44" s="854"/>
      <c r="TB44" s="854"/>
      <c r="TC44" s="854"/>
      <c r="TD44" s="854"/>
      <c r="TE44" s="854"/>
      <c r="TF44" s="854"/>
      <c r="TG44" s="854"/>
      <c r="TH44" s="854"/>
      <c r="TI44" s="854"/>
      <c r="TJ44" s="854"/>
      <c r="TK44" s="854"/>
      <c r="TL44" s="854"/>
      <c r="TM44" s="854"/>
      <c r="TN44" s="854"/>
      <c r="TO44" s="854"/>
      <c r="TP44" s="854"/>
      <c r="TQ44" s="854"/>
      <c r="TR44" s="854"/>
      <c r="TS44" s="854"/>
      <c r="TT44" s="854"/>
      <c r="TU44" s="854"/>
      <c r="TV44" s="854"/>
      <c r="TW44" s="854"/>
      <c r="TX44" s="854"/>
      <c r="TY44" s="854"/>
      <c r="TZ44" s="854"/>
      <c r="UA44" s="854"/>
      <c r="UB44" s="854"/>
      <c r="UC44" s="854"/>
      <c r="UD44" s="854"/>
      <c r="UE44" s="854"/>
      <c r="UF44" s="854"/>
      <c r="UG44" s="854"/>
      <c r="UH44" s="854"/>
      <c r="UI44" s="854"/>
      <c r="UJ44" s="854"/>
      <c r="UK44" s="854"/>
      <c r="UL44" s="854"/>
      <c r="UM44" s="854"/>
      <c r="UN44" s="854"/>
      <c r="UO44" s="854"/>
      <c r="UP44" s="854"/>
      <c r="UQ44" s="854"/>
      <c r="UR44" s="854"/>
      <c r="US44" s="854"/>
      <c r="UT44" s="854"/>
      <c r="UU44" s="854"/>
      <c r="UV44" s="854"/>
      <c r="UW44" s="854"/>
      <c r="UX44" s="854"/>
      <c r="UY44" s="854"/>
      <c r="UZ44" s="854"/>
      <c r="VA44" s="854"/>
      <c r="VB44" s="854"/>
      <c r="VC44" s="854"/>
      <c r="VD44" s="854"/>
      <c r="VE44" s="854"/>
      <c r="VF44" s="854"/>
      <c r="VG44" s="854"/>
      <c r="VH44" s="854"/>
      <c r="VI44" s="854"/>
      <c r="VJ44" s="854"/>
      <c r="VK44" s="854"/>
      <c r="VL44" s="854"/>
      <c r="VM44" s="854"/>
      <c r="VN44" s="854"/>
      <c r="VO44" s="854"/>
      <c r="VP44" s="854"/>
      <c r="VQ44" s="854"/>
      <c r="VR44" s="854"/>
      <c r="VS44" s="854"/>
      <c r="VT44" s="854"/>
      <c r="VU44" s="854"/>
      <c r="VV44" s="854"/>
      <c r="VW44" s="854"/>
      <c r="VX44" s="854"/>
      <c r="VY44" s="854"/>
      <c r="VZ44" s="854"/>
      <c r="WA44" s="854"/>
      <c r="WB44" s="854"/>
      <c r="WC44" s="854"/>
      <c r="WD44" s="854"/>
      <c r="WE44" s="854"/>
      <c r="WF44" s="854"/>
      <c r="WG44" s="854"/>
      <c r="WH44" s="854"/>
      <c r="WI44" s="854"/>
      <c r="WJ44" s="854"/>
      <c r="WK44" s="854"/>
      <c r="WL44" s="854"/>
      <c r="WM44" s="854"/>
      <c r="WN44" s="854"/>
      <c r="WO44" s="854"/>
      <c r="WP44" s="854"/>
      <c r="WQ44" s="854"/>
      <c r="WR44" s="854"/>
      <c r="WS44" s="854"/>
      <c r="WT44" s="854"/>
      <c r="WU44" s="854"/>
      <c r="WV44" s="854"/>
      <c r="WW44" s="854"/>
      <c r="WX44" s="854"/>
      <c r="WY44" s="854"/>
      <c r="WZ44" s="854"/>
    </row>
    <row r="45" spans="1:624" s="829" customFormat="1" ht="37.5" outlineLevel="1">
      <c r="A45" s="853">
        <f t="shared" si="0"/>
        <v>39</v>
      </c>
      <c r="B45" s="815" t="s">
        <v>925</v>
      </c>
      <c r="C45" s="905">
        <v>833</v>
      </c>
      <c r="D45" s="905" t="s">
        <v>372</v>
      </c>
      <c r="E45" s="905" t="s">
        <v>79</v>
      </c>
      <c r="F45" s="905" t="s">
        <v>1150</v>
      </c>
      <c r="G45" s="904">
        <v>414</v>
      </c>
      <c r="H45" s="861">
        <v>0.1</v>
      </c>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854"/>
      <c r="AO45" s="854"/>
      <c r="AP45" s="854"/>
      <c r="AQ45" s="854"/>
      <c r="AR45" s="854"/>
      <c r="AS45" s="854"/>
      <c r="AT45" s="854"/>
      <c r="AU45" s="854"/>
      <c r="AV45" s="854"/>
      <c r="AW45" s="854"/>
      <c r="AX45" s="854"/>
      <c r="AY45" s="854"/>
      <c r="AZ45" s="854"/>
      <c r="BA45" s="854"/>
      <c r="BB45" s="854"/>
      <c r="BC45" s="854"/>
      <c r="BD45" s="854"/>
      <c r="BE45" s="854"/>
      <c r="BF45" s="854"/>
      <c r="BG45" s="854"/>
      <c r="BH45" s="854"/>
      <c r="BI45" s="854"/>
      <c r="BJ45" s="854"/>
      <c r="BK45" s="854"/>
      <c r="BL45" s="854"/>
      <c r="BM45" s="854"/>
      <c r="BN45" s="854"/>
      <c r="BO45" s="854"/>
      <c r="BP45" s="854"/>
      <c r="BQ45" s="854"/>
      <c r="BR45" s="854"/>
      <c r="BS45" s="854"/>
      <c r="BT45" s="854"/>
      <c r="BU45" s="854"/>
      <c r="BV45" s="854"/>
      <c r="BW45" s="854"/>
      <c r="BX45" s="854"/>
      <c r="BY45" s="854"/>
      <c r="BZ45" s="854"/>
      <c r="CA45" s="854"/>
      <c r="CB45" s="854"/>
      <c r="CC45" s="854"/>
      <c r="CD45" s="854"/>
      <c r="CE45" s="854"/>
      <c r="CF45" s="854"/>
      <c r="CG45" s="854"/>
      <c r="CH45" s="854"/>
      <c r="CI45" s="854"/>
      <c r="CJ45" s="854"/>
      <c r="CK45" s="854"/>
      <c r="CL45" s="854"/>
      <c r="CM45" s="854"/>
      <c r="CN45" s="854"/>
      <c r="CO45" s="854"/>
      <c r="CP45" s="854"/>
      <c r="CQ45" s="854"/>
      <c r="CR45" s="854"/>
      <c r="CS45" s="854"/>
      <c r="CT45" s="854"/>
      <c r="CU45" s="854"/>
      <c r="CV45" s="854"/>
      <c r="CW45" s="854"/>
      <c r="CX45" s="854"/>
      <c r="CY45" s="854"/>
      <c r="CZ45" s="854"/>
      <c r="DA45" s="854"/>
      <c r="DB45" s="854"/>
      <c r="DC45" s="854"/>
      <c r="DD45" s="854"/>
      <c r="DE45" s="854"/>
      <c r="DF45" s="854"/>
      <c r="DG45" s="854"/>
      <c r="DH45" s="854"/>
      <c r="DI45" s="854"/>
      <c r="DJ45" s="854"/>
      <c r="DK45" s="854"/>
      <c r="DL45" s="854"/>
      <c r="DM45" s="854"/>
      <c r="DN45" s="854"/>
      <c r="DO45" s="854"/>
      <c r="DP45" s="854"/>
      <c r="DQ45" s="854"/>
      <c r="DR45" s="854"/>
      <c r="DS45" s="854"/>
      <c r="DT45" s="854"/>
      <c r="DU45" s="854"/>
      <c r="DV45" s="854"/>
      <c r="DW45" s="854"/>
      <c r="DX45" s="854"/>
      <c r="DY45" s="854"/>
      <c r="DZ45" s="854"/>
      <c r="EA45" s="854"/>
      <c r="EB45" s="854"/>
      <c r="EC45" s="854"/>
      <c r="ED45" s="854"/>
      <c r="EE45" s="854"/>
      <c r="EF45" s="854"/>
      <c r="EG45" s="854"/>
      <c r="EH45" s="854"/>
      <c r="EI45" s="854"/>
      <c r="EJ45" s="854"/>
      <c r="EK45" s="854"/>
      <c r="EL45" s="854"/>
      <c r="EM45" s="854"/>
      <c r="EN45" s="854"/>
      <c r="EO45" s="854"/>
      <c r="EP45" s="854"/>
      <c r="EQ45" s="854"/>
      <c r="ER45" s="854"/>
      <c r="ES45" s="854"/>
      <c r="ET45" s="854"/>
      <c r="EU45" s="854"/>
      <c r="EV45" s="854"/>
      <c r="EW45" s="854"/>
      <c r="EX45" s="854"/>
      <c r="EY45" s="854"/>
      <c r="EZ45" s="854"/>
      <c r="FA45" s="854"/>
      <c r="FB45" s="854"/>
      <c r="FC45" s="854"/>
      <c r="FD45" s="854"/>
      <c r="FE45" s="854"/>
      <c r="FF45" s="854"/>
      <c r="FG45" s="854"/>
      <c r="FH45" s="854"/>
      <c r="FI45" s="854"/>
      <c r="FJ45" s="854"/>
      <c r="FK45" s="854"/>
      <c r="FL45" s="854"/>
      <c r="FM45" s="854"/>
      <c r="FN45" s="854"/>
      <c r="FO45" s="854"/>
      <c r="FP45" s="854"/>
      <c r="FQ45" s="854"/>
      <c r="FR45" s="854"/>
      <c r="FS45" s="854"/>
      <c r="FT45" s="854"/>
      <c r="FU45" s="854"/>
      <c r="FV45" s="854"/>
      <c r="FW45" s="854"/>
      <c r="FX45" s="854"/>
      <c r="FY45" s="854"/>
      <c r="FZ45" s="854"/>
      <c r="GA45" s="854"/>
      <c r="GB45" s="854"/>
      <c r="GC45" s="854"/>
      <c r="GD45" s="854"/>
      <c r="GE45" s="854"/>
      <c r="GF45" s="854"/>
      <c r="GG45" s="854"/>
      <c r="GH45" s="854"/>
      <c r="GI45" s="854"/>
      <c r="GJ45" s="854"/>
      <c r="GK45" s="854"/>
      <c r="GL45" s="854"/>
      <c r="GM45" s="854"/>
      <c r="GN45" s="854"/>
      <c r="GO45" s="854"/>
      <c r="GP45" s="854"/>
      <c r="GQ45" s="854"/>
      <c r="GR45" s="854"/>
      <c r="GS45" s="854"/>
      <c r="GT45" s="854"/>
      <c r="GU45" s="854"/>
      <c r="GV45" s="854"/>
      <c r="GW45" s="854"/>
      <c r="GX45" s="854"/>
      <c r="GY45" s="854"/>
      <c r="GZ45" s="854"/>
      <c r="HA45" s="854"/>
      <c r="HB45" s="854"/>
      <c r="HC45" s="854"/>
      <c r="HD45" s="854"/>
      <c r="HE45" s="854"/>
      <c r="HF45" s="854"/>
      <c r="HG45" s="854"/>
      <c r="HH45" s="854"/>
      <c r="HI45" s="854"/>
      <c r="HJ45" s="854"/>
      <c r="HK45" s="854"/>
      <c r="HL45" s="854"/>
      <c r="HM45" s="854"/>
      <c r="HN45" s="854"/>
      <c r="HO45" s="854"/>
      <c r="HP45" s="854"/>
      <c r="HQ45" s="854"/>
      <c r="HR45" s="854"/>
      <c r="HS45" s="854"/>
      <c r="HT45" s="854"/>
      <c r="HU45" s="854"/>
      <c r="HV45" s="854"/>
      <c r="HW45" s="854"/>
      <c r="HX45" s="854"/>
      <c r="HY45" s="854"/>
      <c r="HZ45" s="854"/>
      <c r="IA45" s="854"/>
      <c r="IB45" s="854"/>
      <c r="IC45" s="854"/>
      <c r="ID45" s="854"/>
      <c r="IE45" s="854"/>
      <c r="IF45" s="854"/>
      <c r="IG45" s="854"/>
      <c r="IH45" s="854"/>
      <c r="II45" s="854"/>
      <c r="IJ45" s="854"/>
      <c r="IK45" s="854"/>
      <c r="IL45" s="854"/>
      <c r="IM45" s="854"/>
      <c r="IN45" s="854"/>
      <c r="IO45" s="854"/>
      <c r="IP45" s="854"/>
      <c r="IQ45" s="854"/>
      <c r="IR45" s="854"/>
      <c r="IS45" s="854"/>
      <c r="IT45" s="854"/>
      <c r="IU45" s="854"/>
      <c r="IV45" s="854"/>
      <c r="IW45" s="854"/>
      <c r="IX45" s="854"/>
      <c r="IY45" s="854"/>
      <c r="IZ45" s="854"/>
      <c r="JA45" s="854"/>
      <c r="JB45" s="854"/>
      <c r="JC45" s="854"/>
      <c r="JD45" s="854"/>
      <c r="JE45" s="854"/>
      <c r="JF45" s="854"/>
      <c r="JG45" s="854"/>
      <c r="JH45" s="854"/>
      <c r="JI45" s="854"/>
      <c r="JJ45" s="854"/>
      <c r="JK45" s="854"/>
      <c r="JL45" s="854"/>
      <c r="JM45" s="854"/>
      <c r="JN45" s="854"/>
      <c r="JO45" s="854"/>
      <c r="JP45" s="854"/>
      <c r="JQ45" s="854"/>
      <c r="JR45" s="854"/>
      <c r="JS45" s="854"/>
      <c r="JT45" s="854"/>
      <c r="JU45" s="854"/>
      <c r="JV45" s="854"/>
      <c r="JW45" s="854"/>
      <c r="JX45" s="854"/>
      <c r="JY45" s="854"/>
      <c r="JZ45" s="854"/>
      <c r="KA45" s="854"/>
      <c r="KB45" s="854"/>
      <c r="KC45" s="854"/>
      <c r="KD45" s="854"/>
      <c r="KE45" s="854"/>
      <c r="KF45" s="854"/>
      <c r="KG45" s="854"/>
      <c r="KH45" s="854"/>
      <c r="KI45" s="854"/>
      <c r="KJ45" s="854"/>
      <c r="KK45" s="854"/>
      <c r="KL45" s="854"/>
      <c r="KM45" s="854"/>
      <c r="KN45" s="854"/>
      <c r="KO45" s="854"/>
      <c r="KP45" s="854"/>
      <c r="KQ45" s="854"/>
      <c r="KR45" s="854"/>
      <c r="KS45" s="854"/>
      <c r="KT45" s="854"/>
      <c r="KU45" s="854"/>
      <c r="KV45" s="854"/>
      <c r="KW45" s="854"/>
      <c r="KX45" s="854"/>
      <c r="KY45" s="854"/>
      <c r="KZ45" s="854"/>
      <c r="LA45" s="854"/>
      <c r="LB45" s="854"/>
      <c r="LC45" s="854"/>
      <c r="LD45" s="854"/>
      <c r="LE45" s="854"/>
      <c r="LF45" s="854"/>
      <c r="LG45" s="854"/>
      <c r="LH45" s="854"/>
      <c r="LI45" s="854"/>
      <c r="LJ45" s="854"/>
      <c r="LK45" s="854"/>
      <c r="LL45" s="854"/>
      <c r="LM45" s="854"/>
      <c r="LN45" s="854"/>
      <c r="LO45" s="854"/>
      <c r="LP45" s="854"/>
      <c r="LQ45" s="854"/>
      <c r="LR45" s="854"/>
      <c r="LS45" s="854"/>
      <c r="LT45" s="854"/>
      <c r="LU45" s="854"/>
      <c r="LV45" s="854"/>
      <c r="LW45" s="854"/>
      <c r="LX45" s="854"/>
      <c r="LY45" s="854"/>
      <c r="LZ45" s="854"/>
      <c r="MA45" s="854"/>
      <c r="MB45" s="854"/>
      <c r="MC45" s="854"/>
      <c r="MD45" s="854"/>
      <c r="ME45" s="854"/>
      <c r="MF45" s="854"/>
      <c r="MG45" s="854"/>
      <c r="MH45" s="854"/>
      <c r="MI45" s="854"/>
      <c r="MJ45" s="854"/>
      <c r="MK45" s="854"/>
      <c r="ML45" s="854"/>
      <c r="MM45" s="854"/>
      <c r="MN45" s="854"/>
      <c r="MO45" s="854"/>
      <c r="MP45" s="854"/>
      <c r="MQ45" s="854"/>
      <c r="MR45" s="854"/>
      <c r="MS45" s="854"/>
      <c r="MT45" s="854"/>
      <c r="MU45" s="854"/>
      <c r="MV45" s="854"/>
      <c r="MW45" s="854"/>
      <c r="MX45" s="854"/>
      <c r="MY45" s="854"/>
      <c r="MZ45" s="854"/>
      <c r="NA45" s="854"/>
      <c r="NB45" s="854"/>
      <c r="NC45" s="854"/>
      <c r="ND45" s="854"/>
      <c r="NE45" s="854"/>
      <c r="NF45" s="854"/>
      <c r="NG45" s="854"/>
      <c r="NH45" s="854"/>
      <c r="NI45" s="854"/>
      <c r="NJ45" s="854"/>
      <c r="NK45" s="854"/>
      <c r="NL45" s="854"/>
      <c r="NM45" s="854"/>
      <c r="NN45" s="854"/>
      <c r="NO45" s="854"/>
      <c r="NP45" s="854"/>
      <c r="NQ45" s="854"/>
      <c r="NR45" s="854"/>
      <c r="NS45" s="854"/>
      <c r="NT45" s="854"/>
      <c r="NU45" s="854"/>
      <c r="NV45" s="854"/>
      <c r="NW45" s="854"/>
      <c r="NX45" s="854"/>
      <c r="NY45" s="854"/>
      <c r="NZ45" s="854"/>
      <c r="OA45" s="854"/>
      <c r="OB45" s="854"/>
      <c r="OC45" s="854"/>
      <c r="OD45" s="854"/>
      <c r="OE45" s="854"/>
      <c r="OF45" s="854"/>
      <c r="OG45" s="854"/>
      <c r="OH45" s="854"/>
      <c r="OI45" s="854"/>
      <c r="OJ45" s="854"/>
      <c r="OK45" s="854"/>
      <c r="OL45" s="854"/>
      <c r="OM45" s="854"/>
      <c r="ON45" s="854"/>
      <c r="OO45" s="854"/>
      <c r="OP45" s="854"/>
      <c r="OQ45" s="854"/>
      <c r="OR45" s="854"/>
      <c r="OS45" s="854"/>
      <c r="OT45" s="854"/>
      <c r="OU45" s="854"/>
      <c r="OV45" s="854"/>
      <c r="OW45" s="854"/>
      <c r="OX45" s="854"/>
      <c r="OY45" s="854"/>
      <c r="OZ45" s="854"/>
      <c r="PA45" s="854"/>
      <c r="PB45" s="854"/>
      <c r="PC45" s="854"/>
      <c r="PD45" s="854"/>
      <c r="PE45" s="854"/>
      <c r="PF45" s="854"/>
      <c r="PG45" s="854"/>
      <c r="PH45" s="854"/>
      <c r="PI45" s="854"/>
      <c r="PJ45" s="854"/>
      <c r="PK45" s="854"/>
      <c r="PL45" s="854"/>
      <c r="PM45" s="854"/>
      <c r="PN45" s="854"/>
      <c r="PO45" s="854"/>
      <c r="PP45" s="854"/>
      <c r="PQ45" s="854"/>
      <c r="PR45" s="854"/>
      <c r="PS45" s="854"/>
      <c r="PT45" s="854"/>
      <c r="PU45" s="854"/>
      <c r="PV45" s="854"/>
      <c r="PW45" s="854"/>
      <c r="PX45" s="854"/>
      <c r="PY45" s="854"/>
      <c r="PZ45" s="854"/>
      <c r="QA45" s="854"/>
      <c r="QB45" s="854"/>
      <c r="QC45" s="854"/>
      <c r="QD45" s="854"/>
      <c r="QE45" s="854"/>
      <c r="QF45" s="854"/>
      <c r="QG45" s="854"/>
      <c r="QH45" s="854"/>
      <c r="QI45" s="854"/>
      <c r="QJ45" s="854"/>
      <c r="QK45" s="854"/>
      <c r="QL45" s="854"/>
      <c r="QM45" s="854"/>
      <c r="QN45" s="854"/>
      <c r="QO45" s="854"/>
      <c r="QP45" s="854"/>
      <c r="QQ45" s="854"/>
      <c r="QR45" s="854"/>
      <c r="QS45" s="854"/>
      <c r="QT45" s="854"/>
      <c r="QU45" s="854"/>
      <c r="QV45" s="854"/>
      <c r="QW45" s="854"/>
      <c r="QX45" s="854"/>
      <c r="QY45" s="854"/>
      <c r="QZ45" s="854"/>
      <c r="RA45" s="854"/>
      <c r="RB45" s="854"/>
      <c r="RC45" s="854"/>
      <c r="RD45" s="854"/>
      <c r="RE45" s="854"/>
      <c r="RF45" s="854"/>
      <c r="RG45" s="854"/>
      <c r="RH45" s="854"/>
      <c r="RI45" s="854"/>
      <c r="RJ45" s="854"/>
      <c r="RK45" s="854"/>
      <c r="RL45" s="854"/>
      <c r="RM45" s="854"/>
      <c r="RN45" s="854"/>
      <c r="RO45" s="854"/>
      <c r="RP45" s="854"/>
      <c r="RQ45" s="854"/>
      <c r="RR45" s="854"/>
      <c r="RS45" s="854"/>
      <c r="RT45" s="854"/>
      <c r="RU45" s="854"/>
      <c r="RV45" s="854"/>
      <c r="RW45" s="854"/>
      <c r="RX45" s="854"/>
      <c r="RY45" s="854"/>
      <c r="RZ45" s="854"/>
      <c r="SA45" s="854"/>
      <c r="SB45" s="854"/>
      <c r="SC45" s="854"/>
      <c r="SD45" s="854"/>
      <c r="SE45" s="854"/>
      <c r="SF45" s="854"/>
      <c r="SG45" s="854"/>
      <c r="SH45" s="854"/>
      <c r="SI45" s="854"/>
      <c r="SJ45" s="854"/>
      <c r="SK45" s="854"/>
      <c r="SL45" s="854"/>
      <c r="SM45" s="854"/>
      <c r="SN45" s="854"/>
      <c r="SO45" s="854"/>
      <c r="SP45" s="854"/>
      <c r="SQ45" s="854"/>
      <c r="SR45" s="854"/>
      <c r="SS45" s="854"/>
      <c r="ST45" s="854"/>
      <c r="SU45" s="854"/>
      <c r="SV45" s="854"/>
      <c r="SW45" s="854"/>
      <c r="SX45" s="854"/>
      <c r="SY45" s="854"/>
      <c r="SZ45" s="854"/>
      <c r="TA45" s="854"/>
      <c r="TB45" s="854"/>
      <c r="TC45" s="854"/>
      <c r="TD45" s="854"/>
      <c r="TE45" s="854"/>
      <c r="TF45" s="854"/>
      <c r="TG45" s="854"/>
      <c r="TH45" s="854"/>
      <c r="TI45" s="854"/>
      <c r="TJ45" s="854"/>
      <c r="TK45" s="854"/>
      <c r="TL45" s="854"/>
      <c r="TM45" s="854"/>
      <c r="TN45" s="854"/>
      <c r="TO45" s="854"/>
      <c r="TP45" s="854"/>
      <c r="TQ45" s="854"/>
      <c r="TR45" s="854"/>
      <c r="TS45" s="854"/>
      <c r="TT45" s="854"/>
      <c r="TU45" s="854"/>
      <c r="TV45" s="854"/>
      <c r="TW45" s="854"/>
      <c r="TX45" s="854"/>
      <c r="TY45" s="854"/>
      <c r="TZ45" s="854"/>
      <c r="UA45" s="854"/>
      <c r="UB45" s="854"/>
      <c r="UC45" s="854"/>
      <c r="UD45" s="854"/>
      <c r="UE45" s="854"/>
      <c r="UF45" s="854"/>
      <c r="UG45" s="854"/>
      <c r="UH45" s="854"/>
      <c r="UI45" s="854"/>
      <c r="UJ45" s="854"/>
      <c r="UK45" s="854"/>
      <c r="UL45" s="854"/>
      <c r="UM45" s="854"/>
      <c r="UN45" s="854"/>
      <c r="UO45" s="854"/>
      <c r="UP45" s="854"/>
      <c r="UQ45" s="854"/>
      <c r="UR45" s="854"/>
      <c r="US45" s="854"/>
      <c r="UT45" s="854"/>
      <c r="UU45" s="854"/>
      <c r="UV45" s="854"/>
      <c r="UW45" s="854"/>
      <c r="UX45" s="854"/>
      <c r="UY45" s="854"/>
      <c r="UZ45" s="854"/>
      <c r="VA45" s="854"/>
      <c r="VB45" s="854"/>
      <c r="VC45" s="854"/>
      <c r="VD45" s="854"/>
      <c r="VE45" s="854"/>
      <c r="VF45" s="854"/>
      <c r="VG45" s="854"/>
      <c r="VH45" s="854"/>
      <c r="VI45" s="854"/>
      <c r="VJ45" s="854"/>
      <c r="VK45" s="854"/>
      <c r="VL45" s="854"/>
      <c r="VM45" s="854"/>
      <c r="VN45" s="854"/>
      <c r="VO45" s="854"/>
      <c r="VP45" s="854"/>
      <c r="VQ45" s="854"/>
      <c r="VR45" s="854"/>
      <c r="VS45" s="854"/>
      <c r="VT45" s="854"/>
      <c r="VU45" s="854"/>
      <c r="VV45" s="854"/>
      <c r="VW45" s="854"/>
      <c r="VX45" s="854"/>
      <c r="VY45" s="854"/>
      <c r="VZ45" s="854"/>
      <c r="WA45" s="854"/>
      <c r="WB45" s="854"/>
      <c r="WC45" s="854"/>
      <c r="WD45" s="854"/>
      <c r="WE45" s="854"/>
      <c r="WF45" s="854"/>
      <c r="WG45" s="854"/>
      <c r="WH45" s="854"/>
      <c r="WI45" s="854"/>
      <c r="WJ45" s="854"/>
      <c r="WK45" s="854"/>
      <c r="WL45" s="854"/>
      <c r="WM45" s="854"/>
      <c r="WN45" s="854"/>
      <c r="WO45" s="854"/>
      <c r="WP45" s="854"/>
      <c r="WQ45" s="854"/>
      <c r="WR45" s="854"/>
      <c r="WS45" s="854"/>
      <c r="WT45" s="854"/>
      <c r="WU45" s="854"/>
      <c r="WV45" s="854"/>
      <c r="WW45" s="854"/>
      <c r="WX45" s="854"/>
      <c r="WY45" s="854"/>
      <c r="WZ45" s="854"/>
    </row>
    <row r="46" spans="1:624" s="803" customFormat="1" ht="37.5" outlineLevel="1">
      <c r="A46" s="853">
        <f t="shared" si="0"/>
        <v>40</v>
      </c>
      <c r="B46" s="815" t="s">
        <v>878</v>
      </c>
      <c r="C46" s="905">
        <v>833</v>
      </c>
      <c r="D46" s="905" t="s">
        <v>372</v>
      </c>
      <c r="E46" s="905" t="s">
        <v>429</v>
      </c>
      <c r="F46" s="905" t="s">
        <v>1150</v>
      </c>
      <c r="G46" s="904">
        <v>414</v>
      </c>
      <c r="H46" s="861">
        <v>0.1</v>
      </c>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0"/>
      <c r="AK46" s="830"/>
      <c r="AL46" s="830"/>
      <c r="AM46" s="830"/>
      <c r="AN46" s="830"/>
      <c r="AO46" s="830"/>
      <c r="AP46" s="830"/>
      <c r="AQ46" s="830"/>
      <c r="AR46" s="830"/>
      <c r="AS46" s="830"/>
      <c r="AT46" s="830"/>
      <c r="AU46" s="830"/>
      <c r="AV46" s="830"/>
      <c r="AW46" s="830"/>
      <c r="AX46" s="830"/>
      <c r="AY46" s="830"/>
      <c r="AZ46" s="830"/>
      <c r="BA46" s="830"/>
      <c r="BB46" s="830"/>
      <c r="BC46" s="830"/>
      <c r="BD46" s="830"/>
      <c r="BE46" s="830"/>
      <c r="BF46" s="830"/>
      <c r="BG46" s="830"/>
      <c r="BH46" s="830"/>
      <c r="BI46" s="830"/>
      <c r="BJ46" s="830"/>
      <c r="BK46" s="830"/>
      <c r="BL46" s="830"/>
      <c r="BM46" s="830"/>
      <c r="BN46" s="830"/>
      <c r="BO46" s="830"/>
      <c r="BP46" s="830"/>
      <c r="BQ46" s="830"/>
      <c r="BR46" s="830"/>
      <c r="BS46" s="830"/>
      <c r="BT46" s="830"/>
      <c r="BU46" s="830"/>
      <c r="BV46" s="830"/>
      <c r="BW46" s="830"/>
      <c r="BX46" s="830"/>
      <c r="BY46" s="830"/>
      <c r="BZ46" s="830"/>
      <c r="CA46" s="830"/>
      <c r="CB46" s="830"/>
      <c r="CC46" s="830"/>
      <c r="CD46" s="830"/>
      <c r="CE46" s="830"/>
      <c r="CF46" s="830"/>
      <c r="CG46" s="830"/>
      <c r="CH46" s="830"/>
      <c r="CI46" s="830"/>
      <c r="CJ46" s="830"/>
      <c r="CK46" s="830"/>
      <c r="CL46" s="830"/>
      <c r="CM46" s="830"/>
      <c r="CN46" s="830"/>
      <c r="CO46" s="830"/>
      <c r="CP46" s="830"/>
      <c r="CQ46" s="830"/>
      <c r="CR46" s="830"/>
      <c r="CS46" s="830"/>
      <c r="CT46" s="830"/>
      <c r="CU46" s="830"/>
      <c r="CV46" s="830"/>
      <c r="CW46" s="830"/>
      <c r="CX46" s="830"/>
      <c r="CY46" s="830"/>
      <c r="CZ46" s="830"/>
      <c r="DA46" s="830"/>
      <c r="DB46" s="830"/>
      <c r="DC46" s="830"/>
      <c r="DD46" s="830"/>
      <c r="DE46" s="830"/>
      <c r="DF46" s="830"/>
      <c r="DG46" s="830"/>
      <c r="DH46" s="830"/>
      <c r="DI46" s="830"/>
      <c r="DJ46" s="830"/>
      <c r="DK46" s="830"/>
      <c r="DL46" s="830"/>
      <c r="DM46" s="830"/>
      <c r="DN46" s="830"/>
      <c r="DO46" s="830"/>
      <c r="DP46" s="830"/>
      <c r="DQ46" s="830"/>
      <c r="DR46" s="830"/>
      <c r="DS46" s="830"/>
      <c r="DT46" s="830"/>
      <c r="DU46" s="830"/>
      <c r="DV46" s="830"/>
      <c r="DW46" s="830"/>
      <c r="DX46" s="830"/>
      <c r="DY46" s="830"/>
      <c r="DZ46" s="830"/>
      <c r="EA46" s="830"/>
      <c r="EB46" s="830"/>
      <c r="EC46" s="830"/>
      <c r="ED46" s="830"/>
      <c r="EE46" s="830"/>
      <c r="EF46" s="830"/>
      <c r="EG46" s="830"/>
      <c r="EH46" s="830"/>
      <c r="EI46" s="830"/>
      <c r="EJ46" s="830"/>
      <c r="EK46" s="830"/>
      <c r="EL46" s="830"/>
      <c r="EM46" s="830"/>
      <c r="EN46" s="830"/>
      <c r="EO46" s="830"/>
      <c r="EP46" s="830"/>
      <c r="EQ46" s="830"/>
      <c r="ER46" s="830"/>
      <c r="ES46" s="830"/>
      <c r="ET46" s="830"/>
      <c r="EU46" s="830"/>
      <c r="EV46" s="830"/>
      <c r="EW46" s="830"/>
      <c r="EX46" s="830"/>
      <c r="EY46" s="830"/>
      <c r="EZ46" s="830"/>
      <c r="FA46" s="830"/>
      <c r="FB46" s="830"/>
      <c r="FC46" s="830"/>
      <c r="FD46" s="830"/>
      <c r="FE46" s="830"/>
      <c r="FF46" s="830"/>
      <c r="FG46" s="830"/>
      <c r="FH46" s="830"/>
      <c r="FI46" s="830"/>
      <c r="FJ46" s="830"/>
      <c r="FK46" s="830"/>
      <c r="FL46" s="830"/>
      <c r="FM46" s="830"/>
      <c r="FN46" s="830"/>
      <c r="FO46" s="830"/>
      <c r="FP46" s="830"/>
      <c r="FQ46" s="830"/>
      <c r="FR46" s="830"/>
      <c r="FS46" s="830"/>
      <c r="FT46" s="830"/>
      <c r="FU46" s="830"/>
      <c r="FV46" s="830"/>
      <c r="FW46" s="830"/>
      <c r="FX46" s="830"/>
      <c r="FY46" s="830"/>
      <c r="FZ46" s="830"/>
      <c r="GA46" s="830"/>
      <c r="GB46" s="830"/>
      <c r="GC46" s="830"/>
      <c r="GD46" s="830"/>
      <c r="GE46" s="830"/>
      <c r="GF46" s="830"/>
      <c r="GG46" s="830"/>
      <c r="GH46" s="830"/>
      <c r="GI46" s="830"/>
      <c r="GJ46" s="830"/>
      <c r="GK46" s="830"/>
      <c r="GL46" s="830"/>
      <c r="GM46" s="830"/>
      <c r="GN46" s="830"/>
      <c r="GO46" s="830"/>
      <c r="GP46" s="830"/>
      <c r="GQ46" s="830"/>
      <c r="GR46" s="830"/>
      <c r="GS46" s="830"/>
      <c r="GT46" s="830"/>
      <c r="GU46" s="830"/>
      <c r="GV46" s="830"/>
      <c r="GW46" s="830"/>
      <c r="GX46" s="830"/>
      <c r="GY46" s="830"/>
      <c r="GZ46" s="830"/>
      <c r="HA46" s="830"/>
      <c r="HB46" s="830"/>
      <c r="HC46" s="830"/>
      <c r="HD46" s="830"/>
      <c r="HE46" s="830"/>
      <c r="HF46" s="830"/>
      <c r="HG46" s="830"/>
      <c r="HH46" s="830"/>
      <c r="HI46" s="830"/>
      <c r="HJ46" s="830"/>
      <c r="HK46" s="830"/>
      <c r="HL46" s="830"/>
      <c r="HM46" s="830"/>
      <c r="HN46" s="830"/>
      <c r="HO46" s="830"/>
      <c r="HP46" s="830"/>
      <c r="HQ46" s="830"/>
      <c r="HR46" s="830"/>
      <c r="HS46" s="830"/>
      <c r="HT46" s="830"/>
      <c r="HU46" s="830"/>
      <c r="HV46" s="830"/>
      <c r="HW46" s="830"/>
      <c r="HX46" s="830"/>
      <c r="HY46" s="830"/>
      <c r="HZ46" s="830"/>
      <c r="IA46" s="830"/>
      <c r="IB46" s="830"/>
      <c r="IC46" s="830"/>
      <c r="ID46" s="830"/>
      <c r="IE46" s="830"/>
      <c r="IF46" s="830"/>
      <c r="IG46" s="830"/>
      <c r="IH46" s="830"/>
      <c r="II46" s="830"/>
      <c r="IJ46" s="830"/>
      <c r="IK46" s="830"/>
      <c r="IL46" s="830"/>
      <c r="IM46" s="830"/>
      <c r="IN46" s="830"/>
      <c r="IO46" s="830"/>
      <c r="IP46" s="830"/>
      <c r="IQ46" s="830"/>
      <c r="IR46" s="830"/>
      <c r="IS46" s="830"/>
      <c r="IT46" s="830"/>
      <c r="IU46" s="830"/>
      <c r="IV46" s="830"/>
      <c r="IW46" s="830"/>
      <c r="IX46" s="830"/>
      <c r="IY46" s="830"/>
      <c r="IZ46" s="830"/>
      <c r="JA46" s="830"/>
      <c r="JB46" s="830"/>
      <c r="JC46" s="830"/>
      <c r="JD46" s="830"/>
      <c r="JE46" s="830"/>
      <c r="JF46" s="830"/>
      <c r="JG46" s="830"/>
      <c r="JH46" s="830"/>
      <c r="JI46" s="830"/>
      <c r="JJ46" s="830"/>
      <c r="JK46" s="830"/>
      <c r="JL46" s="830"/>
      <c r="JM46" s="830"/>
      <c r="JN46" s="830"/>
      <c r="JO46" s="830"/>
      <c r="JP46" s="830"/>
      <c r="JQ46" s="830"/>
      <c r="JR46" s="830"/>
      <c r="JS46" s="830"/>
      <c r="JT46" s="830"/>
      <c r="JU46" s="830"/>
      <c r="JV46" s="830"/>
      <c r="JW46" s="830"/>
      <c r="JX46" s="830"/>
      <c r="JY46" s="830"/>
      <c r="JZ46" s="830"/>
      <c r="KA46" s="830"/>
      <c r="KB46" s="830"/>
      <c r="KC46" s="830"/>
      <c r="KD46" s="830"/>
      <c r="KE46" s="830"/>
      <c r="KF46" s="830"/>
      <c r="KG46" s="830"/>
      <c r="KH46" s="830"/>
      <c r="KI46" s="830"/>
      <c r="KJ46" s="830"/>
      <c r="KK46" s="830"/>
      <c r="KL46" s="830"/>
      <c r="KM46" s="830"/>
      <c r="KN46" s="830"/>
      <c r="KO46" s="830"/>
      <c r="KP46" s="830"/>
      <c r="KQ46" s="830"/>
      <c r="KR46" s="830"/>
      <c r="KS46" s="830"/>
      <c r="KT46" s="830"/>
      <c r="KU46" s="830"/>
      <c r="KV46" s="830"/>
      <c r="KW46" s="830"/>
      <c r="KX46" s="830"/>
      <c r="KY46" s="830"/>
      <c r="KZ46" s="830"/>
      <c r="LA46" s="830"/>
      <c r="LB46" s="830"/>
      <c r="LC46" s="830"/>
      <c r="LD46" s="830"/>
      <c r="LE46" s="830"/>
      <c r="LF46" s="830"/>
      <c r="LG46" s="830"/>
      <c r="LH46" s="830"/>
      <c r="LI46" s="830"/>
      <c r="LJ46" s="830"/>
      <c r="LK46" s="830"/>
      <c r="LL46" s="830"/>
      <c r="LM46" s="830"/>
      <c r="LN46" s="830"/>
      <c r="LO46" s="830"/>
      <c r="LP46" s="830"/>
      <c r="LQ46" s="830"/>
      <c r="LR46" s="830"/>
      <c r="LS46" s="830"/>
      <c r="LT46" s="830"/>
      <c r="LU46" s="830"/>
      <c r="LV46" s="830"/>
      <c r="LW46" s="830"/>
      <c r="LX46" s="830"/>
      <c r="LY46" s="830"/>
      <c r="LZ46" s="830"/>
      <c r="MA46" s="830"/>
      <c r="MB46" s="830"/>
      <c r="MC46" s="830"/>
      <c r="MD46" s="830"/>
      <c r="ME46" s="830"/>
      <c r="MF46" s="830"/>
      <c r="MG46" s="830"/>
      <c r="MH46" s="830"/>
      <c r="MI46" s="830"/>
      <c r="MJ46" s="830"/>
      <c r="MK46" s="830"/>
      <c r="ML46" s="830"/>
      <c r="MM46" s="830"/>
      <c r="MN46" s="830"/>
      <c r="MO46" s="830"/>
      <c r="MP46" s="830"/>
      <c r="MQ46" s="830"/>
      <c r="MR46" s="830"/>
      <c r="MS46" s="830"/>
      <c r="MT46" s="830"/>
      <c r="MU46" s="830"/>
      <c r="MV46" s="830"/>
      <c r="MW46" s="830"/>
      <c r="MX46" s="830"/>
      <c r="MY46" s="830"/>
      <c r="MZ46" s="830"/>
      <c r="NA46" s="830"/>
      <c r="NB46" s="830"/>
      <c r="NC46" s="830"/>
      <c r="ND46" s="830"/>
      <c r="NE46" s="830"/>
      <c r="NF46" s="830"/>
      <c r="NG46" s="830"/>
      <c r="NH46" s="830"/>
      <c r="NI46" s="830"/>
      <c r="NJ46" s="830"/>
      <c r="NK46" s="830"/>
      <c r="NL46" s="830"/>
      <c r="NM46" s="830"/>
      <c r="NN46" s="830"/>
      <c r="NO46" s="830"/>
      <c r="NP46" s="830"/>
      <c r="NQ46" s="830"/>
      <c r="NR46" s="830"/>
      <c r="NS46" s="830"/>
      <c r="NT46" s="830"/>
      <c r="NU46" s="830"/>
      <c r="NV46" s="830"/>
      <c r="NW46" s="830"/>
      <c r="NX46" s="830"/>
      <c r="NY46" s="830"/>
      <c r="NZ46" s="830"/>
      <c r="OA46" s="830"/>
      <c r="OB46" s="830"/>
      <c r="OC46" s="830"/>
      <c r="OD46" s="830"/>
      <c r="OE46" s="830"/>
      <c r="OF46" s="830"/>
      <c r="OG46" s="830"/>
      <c r="OH46" s="830"/>
      <c r="OI46" s="830"/>
      <c r="OJ46" s="830"/>
      <c r="OK46" s="830"/>
      <c r="OL46" s="830"/>
      <c r="OM46" s="830"/>
      <c r="ON46" s="830"/>
      <c r="OO46" s="830"/>
      <c r="OP46" s="830"/>
      <c r="OQ46" s="830"/>
      <c r="OR46" s="830"/>
      <c r="OS46" s="830"/>
      <c r="OT46" s="830"/>
      <c r="OU46" s="830"/>
      <c r="OV46" s="830"/>
      <c r="OW46" s="830"/>
      <c r="OX46" s="830"/>
      <c r="OY46" s="830"/>
      <c r="OZ46" s="830"/>
      <c r="PA46" s="830"/>
      <c r="PB46" s="830"/>
      <c r="PC46" s="830"/>
      <c r="PD46" s="830"/>
      <c r="PE46" s="830"/>
      <c r="PF46" s="830"/>
      <c r="PG46" s="830"/>
      <c r="PH46" s="830"/>
      <c r="PI46" s="830"/>
      <c r="PJ46" s="830"/>
      <c r="PK46" s="830"/>
      <c r="PL46" s="830"/>
      <c r="PM46" s="830"/>
      <c r="PN46" s="830"/>
      <c r="PO46" s="830"/>
      <c r="PP46" s="830"/>
      <c r="PQ46" s="830"/>
      <c r="PR46" s="830"/>
      <c r="PS46" s="830"/>
      <c r="PT46" s="830"/>
      <c r="PU46" s="830"/>
      <c r="PV46" s="830"/>
      <c r="PW46" s="830"/>
      <c r="PX46" s="830"/>
      <c r="PY46" s="830"/>
      <c r="PZ46" s="830"/>
      <c r="QA46" s="830"/>
      <c r="QB46" s="830"/>
      <c r="QC46" s="830"/>
      <c r="QD46" s="830"/>
      <c r="QE46" s="830"/>
      <c r="QF46" s="830"/>
      <c r="QG46" s="830"/>
      <c r="QH46" s="830"/>
      <c r="QI46" s="830"/>
      <c r="QJ46" s="830"/>
      <c r="QK46" s="830"/>
      <c r="QL46" s="830"/>
      <c r="QM46" s="830"/>
      <c r="QN46" s="830"/>
      <c r="QO46" s="830"/>
      <c r="QP46" s="830"/>
      <c r="QQ46" s="830"/>
      <c r="QR46" s="830"/>
      <c r="QS46" s="830"/>
      <c r="QT46" s="830"/>
      <c r="QU46" s="830"/>
      <c r="QV46" s="830"/>
      <c r="QW46" s="830"/>
      <c r="QX46" s="830"/>
      <c r="QY46" s="830"/>
      <c r="QZ46" s="830"/>
      <c r="RA46" s="830"/>
      <c r="RB46" s="830"/>
      <c r="RC46" s="830"/>
      <c r="RD46" s="830"/>
      <c r="RE46" s="830"/>
      <c r="RF46" s="830"/>
      <c r="RG46" s="830"/>
      <c r="RH46" s="830"/>
      <c r="RI46" s="830"/>
      <c r="RJ46" s="830"/>
      <c r="RK46" s="830"/>
      <c r="RL46" s="830"/>
      <c r="RM46" s="830"/>
      <c r="RN46" s="830"/>
      <c r="RO46" s="830"/>
      <c r="RP46" s="830"/>
      <c r="RQ46" s="830"/>
      <c r="RR46" s="830"/>
      <c r="RS46" s="830"/>
      <c r="RT46" s="830"/>
      <c r="RU46" s="830"/>
      <c r="RV46" s="830"/>
      <c r="RW46" s="830"/>
      <c r="RX46" s="830"/>
      <c r="RY46" s="830"/>
      <c r="RZ46" s="830"/>
      <c r="SA46" s="830"/>
      <c r="SB46" s="830"/>
      <c r="SC46" s="830"/>
      <c r="SD46" s="830"/>
      <c r="SE46" s="830"/>
      <c r="SF46" s="830"/>
      <c r="SG46" s="830"/>
      <c r="SH46" s="830"/>
      <c r="SI46" s="830"/>
      <c r="SJ46" s="830"/>
      <c r="SK46" s="830"/>
      <c r="SL46" s="830"/>
      <c r="SM46" s="830"/>
      <c r="SN46" s="830"/>
      <c r="SO46" s="830"/>
      <c r="SP46" s="830"/>
      <c r="SQ46" s="830"/>
      <c r="SR46" s="830"/>
      <c r="SS46" s="830"/>
      <c r="ST46" s="830"/>
      <c r="SU46" s="830"/>
      <c r="SV46" s="830"/>
      <c r="SW46" s="830"/>
      <c r="SX46" s="830"/>
      <c r="SY46" s="830"/>
      <c r="SZ46" s="830"/>
      <c r="TA46" s="830"/>
      <c r="TB46" s="830"/>
      <c r="TC46" s="830"/>
      <c r="TD46" s="830"/>
      <c r="TE46" s="830"/>
      <c r="TF46" s="830"/>
      <c r="TG46" s="830"/>
      <c r="TH46" s="830"/>
      <c r="TI46" s="830"/>
      <c r="TJ46" s="830"/>
      <c r="TK46" s="830"/>
      <c r="TL46" s="830"/>
      <c r="TM46" s="830"/>
      <c r="TN46" s="830"/>
      <c r="TO46" s="830"/>
      <c r="TP46" s="830"/>
      <c r="TQ46" s="830"/>
      <c r="TR46" s="830"/>
      <c r="TS46" s="830"/>
      <c r="TT46" s="830"/>
      <c r="TU46" s="830"/>
      <c r="TV46" s="830"/>
      <c r="TW46" s="830"/>
      <c r="TX46" s="830"/>
      <c r="TY46" s="830"/>
      <c r="TZ46" s="830"/>
      <c r="UA46" s="830"/>
      <c r="UB46" s="830"/>
      <c r="UC46" s="830"/>
      <c r="UD46" s="830"/>
      <c r="UE46" s="830"/>
      <c r="UF46" s="830"/>
      <c r="UG46" s="830"/>
      <c r="UH46" s="830"/>
      <c r="UI46" s="830"/>
      <c r="UJ46" s="830"/>
      <c r="UK46" s="830"/>
      <c r="UL46" s="830"/>
      <c r="UM46" s="830"/>
      <c r="UN46" s="830"/>
      <c r="UO46" s="830"/>
      <c r="UP46" s="830"/>
      <c r="UQ46" s="830"/>
      <c r="UR46" s="830"/>
      <c r="US46" s="830"/>
      <c r="UT46" s="830"/>
      <c r="UU46" s="830"/>
      <c r="UV46" s="830"/>
      <c r="UW46" s="830"/>
      <c r="UX46" s="830"/>
      <c r="UY46" s="830"/>
      <c r="UZ46" s="830"/>
      <c r="VA46" s="830"/>
      <c r="VB46" s="830"/>
      <c r="VC46" s="830"/>
      <c r="VD46" s="830"/>
      <c r="VE46" s="830"/>
      <c r="VF46" s="830"/>
      <c r="VG46" s="830"/>
      <c r="VH46" s="830"/>
      <c r="VI46" s="830"/>
      <c r="VJ46" s="830"/>
      <c r="VK46" s="830"/>
      <c r="VL46" s="830"/>
      <c r="VM46" s="830"/>
      <c r="VN46" s="830"/>
      <c r="VO46" s="830"/>
      <c r="VP46" s="830"/>
      <c r="VQ46" s="830"/>
      <c r="VR46" s="830"/>
      <c r="VS46" s="830"/>
      <c r="VT46" s="830"/>
      <c r="VU46" s="830"/>
      <c r="VV46" s="830"/>
      <c r="VW46" s="830"/>
      <c r="VX46" s="830"/>
      <c r="VY46" s="830"/>
      <c r="VZ46" s="830"/>
      <c r="WA46" s="830"/>
      <c r="WB46" s="830"/>
      <c r="WC46" s="830"/>
      <c r="WD46" s="830"/>
      <c r="WE46" s="830"/>
      <c r="WF46" s="830"/>
      <c r="WG46" s="830"/>
      <c r="WH46" s="830"/>
      <c r="WI46" s="830"/>
      <c r="WJ46" s="830"/>
      <c r="WK46" s="830"/>
      <c r="WL46" s="830"/>
      <c r="WM46" s="830"/>
      <c r="WN46" s="830"/>
      <c r="WO46" s="830"/>
      <c r="WP46" s="830"/>
      <c r="WQ46" s="830"/>
      <c r="WR46" s="830"/>
      <c r="WS46" s="830"/>
      <c r="WT46" s="830"/>
      <c r="WU46" s="830"/>
      <c r="WV46" s="830"/>
      <c r="WW46" s="830"/>
      <c r="WX46" s="830"/>
      <c r="WY46" s="830"/>
      <c r="WZ46" s="830"/>
    </row>
    <row r="47" spans="1:624" s="803" customFormat="1" ht="37.5" outlineLevel="1">
      <c r="A47" s="853">
        <f t="shared" si="0"/>
        <v>41</v>
      </c>
      <c r="B47" s="814" t="s">
        <v>922</v>
      </c>
      <c r="C47" s="905">
        <v>833</v>
      </c>
      <c r="D47" s="905" t="s">
        <v>372</v>
      </c>
      <c r="E47" s="905" t="s">
        <v>372</v>
      </c>
      <c r="F47" s="905" t="s">
        <v>1151</v>
      </c>
      <c r="G47" s="904">
        <v>414</v>
      </c>
      <c r="H47" s="861">
        <v>1.0609999999999999</v>
      </c>
    </row>
    <row r="48" spans="1:624" ht="37.5" outlineLevel="1">
      <c r="A48" s="853">
        <f t="shared" si="0"/>
        <v>42</v>
      </c>
      <c r="B48" s="814" t="s">
        <v>975</v>
      </c>
      <c r="C48" s="905">
        <v>833</v>
      </c>
      <c r="D48" s="905" t="s">
        <v>372</v>
      </c>
      <c r="E48" s="905" t="s">
        <v>372</v>
      </c>
      <c r="F48" s="905" t="s">
        <v>1151</v>
      </c>
      <c r="G48" s="904">
        <v>414</v>
      </c>
      <c r="H48" s="861">
        <v>15.372</v>
      </c>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3"/>
      <c r="AQ48" s="803"/>
      <c r="AR48" s="803"/>
      <c r="AS48" s="803"/>
      <c r="AT48" s="803"/>
      <c r="AU48" s="803"/>
      <c r="AV48" s="803"/>
      <c r="AW48" s="803"/>
      <c r="AX48" s="803"/>
      <c r="AY48" s="803"/>
      <c r="AZ48" s="803"/>
      <c r="BA48" s="803"/>
      <c r="BB48" s="803"/>
      <c r="BC48" s="803"/>
      <c r="BD48" s="803"/>
      <c r="BE48" s="803"/>
      <c r="BF48" s="803"/>
      <c r="BG48" s="803"/>
      <c r="BH48" s="803"/>
      <c r="BI48" s="803"/>
      <c r="BJ48" s="803"/>
      <c r="BK48" s="803"/>
      <c r="BL48" s="803"/>
      <c r="BM48" s="803"/>
      <c r="BN48" s="803"/>
      <c r="BO48" s="803"/>
      <c r="BP48" s="803"/>
      <c r="BQ48" s="803"/>
      <c r="BR48" s="803"/>
      <c r="BS48" s="803"/>
      <c r="BT48" s="803"/>
      <c r="BU48" s="803"/>
      <c r="BV48" s="803"/>
      <c r="BW48" s="803"/>
      <c r="BX48" s="803"/>
      <c r="BY48" s="803"/>
      <c r="BZ48" s="803"/>
      <c r="CA48" s="803"/>
      <c r="CB48" s="803"/>
      <c r="CC48" s="803"/>
      <c r="CD48" s="803"/>
      <c r="CE48" s="803"/>
      <c r="CF48" s="803"/>
      <c r="CG48" s="803"/>
      <c r="CH48" s="803"/>
      <c r="CI48" s="803"/>
      <c r="CJ48" s="803"/>
      <c r="CK48" s="803"/>
      <c r="CL48" s="803"/>
      <c r="CM48" s="803"/>
      <c r="CN48" s="803"/>
      <c r="CO48" s="803"/>
      <c r="CP48" s="803"/>
      <c r="CQ48" s="803"/>
      <c r="CR48" s="803"/>
      <c r="CS48" s="803"/>
      <c r="CT48" s="803"/>
      <c r="CU48" s="803"/>
      <c r="CV48" s="803"/>
      <c r="CW48" s="803"/>
      <c r="CX48" s="803"/>
      <c r="CY48" s="803"/>
      <c r="CZ48" s="803"/>
      <c r="DA48" s="803"/>
      <c r="DB48" s="803"/>
      <c r="DC48" s="803"/>
      <c r="DD48" s="803"/>
      <c r="DE48" s="803"/>
      <c r="DF48" s="803"/>
      <c r="DG48" s="803"/>
      <c r="DH48" s="803"/>
      <c r="DI48" s="803"/>
      <c r="DJ48" s="803"/>
      <c r="DK48" s="803"/>
      <c r="DL48" s="803"/>
      <c r="DM48" s="803"/>
      <c r="DN48" s="803"/>
      <c r="DO48" s="803"/>
      <c r="DP48" s="803"/>
      <c r="DQ48" s="803"/>
      <c r="DR48" s="803"/>
      <c r="DS48" s="803"/>
      <c r="DT48" s="803"/>
      <c r="DU48" s="803"/>
      <c r="DV48" s="803"/>
      <c r="DW48" s="803"/>
      <c r="DX48" s="803"/>
      <c r="DY48" s="803"/>
      <c r="DZ48" s="803"/>
      <c r="EA48" s="803"/>
      <c r="EB48" s="803"/>
      <c r="EC48" s="803"/>
      <c r="ED48" s="803"/>
      <c r="EE48" s="803"/>
      <c r="EF48" s="803"/>
      <c r="EG48" s="803"/>
      <c r="EH48" s="803"/>
      <c r="EI48" s="803"/>
      <c r="EJ48" s="803"/>
      <c r="EK48" s="803"/>
      <c r="EL48" s="803"/>
      <c r="EM48" s="803"/>
      <c r="EN48" s="803"/>
      <c r="EO48" s="803"/>
      <c r="EP48" s="803"/>
      <c r="EQ48" s="803"/>
      <c r="ER48" s="803"/>
      <c r="ES48" s="803"/>
      <c r="ET48" s="803"/>
      <c r="EU48" s="803"/>
      <c r="EV48" s="803"/>
      <c r="EW48" s="803"/>
      <c r="EX48" s="803"/>
      <c r="EY48" s="803"/>
      <c r="EZ48" s="803"/>
      <c r="FA48" s="803"/>
      <c r="FB48" s="803"/>
      <c r="FC48" s="803"/>
      <c r="FD48" s="803"/>
      <c r="FE48" s="803"/>
      <c r="FF48" s="803"/>
      <c r="FG48" s="803"/>
      <c r="FH48" s="803"/>
      <c r="FI48" s="803"/>
      <c r="FJ48" s="803"/>
      <c r="FK48" s="803"/>
      <c r="FL48" s="803"/>
      <c r="FM48" s="803"/>
      <c r="FN48" s="803"/>
      <c r="FO48" s="803"/>
      <c r="FP48" s="803"/>
      <c r="FQ48" s="803"/>
      <c r="FR48" s="803"/>
      <c r="FS48" s="803"/>
      <c r="FT48" s="803"/>
      <c r="FU48" s="803"/>
      <c r="FV48" s="803"/>
      <c r="FW48" s="803"/>
      <c r="FX48" s="803"/>
      <c r="FY48" s="803"/>
      <c r="FZ48" s="803"/>
      <c r="GA48" s="803"/>
      <c r="GB48" s="803"/>
      <c r="GC48" s="803"/>
      <c r="GD48" s="803"/>
      <c r="GE48" s="803"/>
      <c r="GF48" s="803"/>
      <c r="GG48" s="803"/>
      <c r="GH48" s="803"/>
      <c r="GI48" s="803"/>
      <c r="GJ48" s="803"/>
      <c r="GK48" s="803"/>
      <c r="GL48" s="803"/>
      <c r="GM48" s="803"/>
      <c r="GN48" s="803"/>
      <c r="GO48" s="803"/>
      <c r="GP48" s="803"/>
      <c r="GQ48" s="803"/>
      <c r="GR48" s="803"/>
      <c r="GS48" s="803"/>
      <c r="GT48" s="803"/>
      <c r="GU48" s="803"/>
      <c r="GV48" s="803"/>
      <c r="GW48" s="803"/>
      <c r="GX48" s="803"/>
      <c r="GY48" s="803"/>
      <c r="GZ48" s="803"/>
      <c r="HA48" s="803"/>
      <c r="HB48" s="803"/>
      <c r="HC48" s="803"/>
      <c r="HD48" s="803"/>
      <c r="HE48" s="803"/>
      <c r="HF48" s="803"/>
      <c r="HG48" s="803"/>
      <c r="HH48" s="803"/>
      <c r="HI48" s="803"/>
      <c r="HJ48" s="803"/>
      <c r="HK48" s="803"/>
      <c r="HL48" s="803"/>
      <c r="HM48" s="803"/>
      <c r="HN48" s="803"/>
      <c r="HO48" s="803"/>
      <c r="HP48" s="803"/>
      <c r="HQ48" s="803"/>
      <c r="HR48" s="803"/>
      <c r="HS48" s="803"/>
      <c r="HT48" s="803"/>
      <c r="HU48" s="803"/>
      <c r="HV48" s="803"/>
      <c r="HW48" s="803"/>
      <c r="HX48" s="803"/>
      <c r="HY48" s="803"/>
      <c r="HZ48" s="803"/>
      <c r="IA48" s="803"/>
      <c r="IB48" s="803"/>
      <c r="IC48" s="803"/>
      <c r="ID48" s="803"/>
      <c r="IE48" s="803"/>
      <c r="IF48" s="803"/>
      <c r="IG48" s="803"/>
      <c r="IH48" s="803"/>
      <c r="II48" s="803"/>
      <c r="IJ48" s="803"/>
      <c r="IK48" s="803"/>
      <c r="IL48" s="803"/>
      <c r="IM48" s="803"/>
      <c r="IN48" s="803"/>
      <c r="IO48" s="803"/>
      <c r="IP48" s="803"/>
      <c r="IQ48" s="803"/>
      <c r="IR48" s="803"/>
      <c r="IS48" s="803"/>
      <c r="IT48" s="803"/>
      <c r="IU48" s="803"/>
      <c r="IV48" s="803"/>
      <c r="IW48" s="803"/>
      <c r="IX48" s="803"/>
      <c r="IY48" s="803"/>
      <c r="IZ48" s="803"/>
      <c r="JA48" s="803"/>
      <c r="JB48" s="803"/>
      <c r="JC48" s="803"/>
      <c r="JD48" s="803"/>
      <c r="JE48" s="803"/>
      <c r="JF48" s="803"/>
      <c r="JG48" s="803"/>
      <c r="JH48" s="803"/>
      <c r="JI48" s="803"/>
      <c r="JJ48" s="803"/>
      <c r="JK48" s="803"/>
      <c r="JL48" s="803"/>
      <c r="JM48" s="803"/>
      <c r="JN48" s="803"/>
      <c r="JO48" s="803"/>
      <c r="JP48" s="803"/>
      <c r="JQ48" s="803"/>
      <c r="JR48" s="803"/>
      <c r="JS48" s="803"/>
      <c r="JT48" s="803"/>
      <c r="JU48" s="803"/>
      <c r="JV48" s="803"/>
      <c r="JW48" s="803"/>
      <c r="JX48" s="803"/>
      <c r="JY48" s="803"/>
      <c r="JZ48" s="803"/>
      <c r="KA48" s="803"/>
      <c r="KB48" s="803"/>
      <c r="KC48" s="803"/>
      <c r="KD48" s="803"/>
      <c r="KE48" s="803"/>
      <c r="KF48" s="803"/>
      <c r="KG48" s="803"/>
      <c r="KH48" s="803"/>
      <c r="KI48" s="803"/>
      <c r="KJ48" s="803"/>
      <c r="KK48" s="803"/>
      <c r="KL48" s="803"/>
      <c r="KM48" s="803"/>
      <c r="KN48" s="803"/>
      <c r="KO48" s="803"/>
      <c r="KP48" s="803"/>
      <c r="KQ48" s="803"/>
      <c r="KR48" s="803"/>
      <c r="KS48" s="803"/>
      <c r="KT48" s="803"/>
      <c r="KU48" s="803"/>
      <c r="KV48" s="803"/>
      <c r="KW48" s="803"/>
      <c r="KX48" s="803"/>
      <c r="KY48" s="803"/>
      <c r="KZ48" s="803"/>
      <c r="LA48" s="803"/>
      <c r="LB48" s="803"/>
      <c r="LC48" s="803"/>
      <c r="LD48" s="803"/>
      <c r="LE48" s="803"/>
      <c r="LF48" s="803"/>
      <c r="LG48" s="803"/>
      <c r="LH48" s="803"/>
      <c r="LI48" s="803"/>
      <c r="LJ48" s="803"/>
      <c r="LK48" s="803"/>
      <c r="LL48" s="803"/>
      <c r="LM48" s="803"/>
      <c r="LN48" s="803"/>
      <c r="LO48" s="803"/>
      <c r="LP48" s="803"/>
      <c r="LQ48" s="803"/>
      <c r="LR48" s="803"/>
      <c r="LS48" s="803"/>
      <c r="LT48" s="803"/>
      <c r="LU48" s="803"/>
      <c r="LV48" s="803"/>
      <c r="LW48" s="803"/>
      <c r="LX48" s="803"/>
      <c r="LY48" s="803"/>
      <c r="LZ48" s="803"/>
      <c r="MA48" s="803"/>
      <c r="MB48" s="803"/>
      <c r="MC48" s="803"/>
      <c r="MD48" s="803"/>
      <c r="ME48" s="803"/>
      <c r="MF48" s="803"/>
      <c r="MG48" s="803"/>
      <c r="MH48" s="803"/>
      <c r="MI48" s="803"/>
      <c r="MJ48" s="803"/>
      <c r="MK48" s="803"/>
      <c r="ML48" s="803"/>
      <c r="MM48" s="803"/>
      <c r="MN48" s="803"/>
      <c r="MO48" s="803"/>
      <c r="MP48" s="803"/>
      <c r="MQ48" s="803"/>
      <c r="MR48" s="803"/>
      <c r="MS48" s="803"/>
      <c r="MT48" s="803"/>
      <c r="MU48" s="803"/>
      <c r="MV48" s="803"/>
      <c r="MW48" s="803"/>
      <c r="MX48" s="803"/>
      <c r="MY48" s="803"/>
      <c r="MZ48" s="803"/>
      <c r="NA48" s="803"/>
      <c r="NB48" s="803"/>
      <c r="NC48" s="803"/>
      <c r="ND48" s="803"/>
      <c r="NE48" s="803"/>
      <c r="NF48" s="803"/>
      <c r="NG48" s="803"/>
      <c r="NH48" s="803"/>
      <c r="NI48" s="803"/>
      <c r="NJ48" s="803"/>
      <c r="NK48" s="803"/>
      <c r="NL48" s="803"/>
      <c r="NM48" s="803"/>
      <c r="NN48" s="803"/>
      <c r="NO48" s="803"/>
      <c r="NP48" s="803"/>
      <c r="NQ48" s="803"/>
      <c r="NR48" s="803"/>
      <c r="NS48" s="803"/>
      <c r="NT48" s="803"/>
      <c r="NU48" s="803"/>
      <c r="NV48" s="803"/>
      <c r="NW48" s="803"/>
      <c r="NX48" s="803"/>
      <c r="NY48" s="803"/>
      <c r="NZ48" s="803"/>
      <c r="OA48" s="803"/>
      <c r="OB48" s="803"/>
      <c r="OC48" s="803"/>
      <c r="OD48" s="803"/>
      <c r="OE48" s="803"/>
      <c r="OF48" s="803"/>
      <c r="OG48" s="803"/>
      <c r="OH48" s="803"/>
      <c r="OI48" s="803"/>
      <c r="OJ48" s="803"/>
      <c r="OK48" s="803"/>
      <c r="OL48" s="803"/>
      <c r="OM48" s="803"/>
      <c r="ON48" s="803"/>
      <c r="OO48" s="803"/>
      <c r="OP48" s="803"/>
      <c r="OQ48" s="803"/>
      <c r="OR48" s="803"/>
      <c r="OS48" s="803"/>
      <c r="OT48" s="803"/>
      <c r="OU48" s="803"/>
      <c r="OV48" s="803"/>
      <c r="OW48" s="803"/>
      <c r="OX48" s="803"/>
      <c r="OY48" s="803"/>
      <c r="OZ48" s="803"/>
      <c r="PA48" s="803"/>
      <c r="PB48" s="803"/>
      <c r="PC48" s="803"/>
      <c r="PD48" s="803"/>
      <c r="PE48" s="803"/>
      <c r="PF48" s="803"/>
      <c r="PG48" s="803"/>
      <c r="PH48" s="803"/>
      <c r="PI48" s="803"/>
      <c r="PJ48" s="803"/>
      <c r="PK48" s="803"/>
      <c r="PL48" s="803"/>
      <c r="PM48" s="803"/>
      <c r="PN48" s="803"/>
      <c r="PO48" s="803"/>
      <c r="PP48" s="803"/>
      <c r="PQ48" s="803"/>
      <c r="PR48" s="803"/>
      <c r="PS48" s="803"/>
      <c r="PT48" s="803"/>
      <c r="PU48" s="803"/>
      <c r="PV48" s="803"/>
      <c r="PW48" s="803"/>
      <c r="PX48" s="803"/>
      <c r="PY48" s="803"/>
      <c r="PZ48" s="803"/>
      <c r="QA48" s="803"/>
      <c r="QB48" s="803"/>
      <c r="QC48" s="803"/>
      <c r="QD48" s="803"/>
      <c r="QE48" s="803"/>
      <c r="QF48" s="803"/>
      <c r="QG48" s="803"/>
      <c r="QH48" s="803"/>
      <c r="QI48" s="803"/>
      <c r="QJ48" s="803"/>
      <c r="QK48" s="803"/>
      <c r="QL48" s="803"/>
      <c r="QM48" s="803"/>
      <c r="QN48" s="803"/>
      <c r="QO48" s="803"/>
      <c r="QP48" s="803"/>
      <c r="QQ48" s="803"/>
      <c r="QR48" s="803"/>
      <c r="QS48" s="803"/>
      <c r="QT48" s="803"/>
      <c r="QU48" s="803"/>
      <c r="QV48" s="803"/>
      <c r="QW48" s="803"/>
      <c r="QX48" s="803"/>
      <c r="QY48" s="803"/>
      <c r="QZ48" s="803"/>
      <c r="RA48" s="803"/>
      <c r="RB48" s="803"/>
      <c r="RC48" s="803"/>
      <c r="RD48" s="803"/>
      <c r="RE48" s="803"/>
      <c r="RF48" s="803"/>
      <c r="RG48" s="803"/>
      <c r="RH48" s="803"/>
      <c r="RI48" s="803"/>
      <c r="RJ48" s="803"/>
      <c r="RK48" s="803"/>
      <c r="RL48" s="803"/>
      <c r="RM48" s="803"/>
      <c r="RN48" s="803"/>
      <c r="RO48" s="803"/>
      <c r="RP48" s="803"/>
      <c r="RQ48" s="803"/>
      <c r="RR48" s="803"/>
      <c r="RS48" s="803"/>
      <c r="RT48" s="803"/>
      <c r="RU48" s="803"/>
      <c r="RV48" s="803"/>
      <c r="RW48" s="803"/>
      <c r="RX48" s="803"/>
      <c r="RY48" s="803"/>
      <c r="RZ48" s="803"/>
      <c r="SA48" s="803"/>
      <c r="SB48" s="803"/>
      <c r="SC48" s="803"/>
      <c r="SD48" s="803"/>
      <c r="SE48" s="803"/>
      <c r="SF48" s="803"/>
      <c r="SG48" s="803"/>
      <c r="SH48" s="803"/>
      <c r="SI48" s="803"/>
      <c r="SJ48" s="803"/>
      <c r="SK48" s="803"/>
      <c r="SL48" s="803"/>
      <c r="SM48" s="803"/>
      <c r="SN48" s="803"/>
      <c r="SO48" s="803"/>
      <c r="SP48" s="803"/>
      <c r="SQ48" s="803"/>
      <c r="SR48" s="803"/>
      <c r="SS48" s="803"/>
      <c r="ST48" s="803"/>
      <c r="SU48" s="803"/>
      <c r="SV48" s="803"/>
      <c r="SW48" s="803"/>
      <c r="SX48" s="803"/>
      <c r="SY48" s="803"/>
      <c r="SZ48" s="803"/>
      <c r="TA48" s="803"/>
      <c r="TB48" s="803"/>
      <c r="TC48" s="803"/>
      <c r="TD48" s="803"/>
      <c r="TE48" s="803"/>
      <c r="TF48" s="803"/>
      <c r="TG48" s="803"/>
      <c r="TH48" s="803"/>
      <c r="TI48" s="803"/>
      <c r="TJ48" s="803"/>
      <c r="TK48" s="803"/>
      <c r="TL48" s="803"/>
      <c r="TM48" s="803"/>
      <c r="TN48" s="803"/>
      <c r="TO48" s="803"/>
      <c r="TP48" s="803"/>
      <c r="TQ48" s="803"/>
      <c r="TR48" s="803"/>
      <c r="TS48" s="803"/>
      <c r="TT48" s="803"/>
      <c r="TU48" s="803"/>
      <c r="TV48" s="803"/>
      <c r="TW48" s="803"/>
      <c r="TX48" s="803"/>
      <c r="TY48" s="803"/>
      <c r="TZ48" s="803"/>
      <c r="UA48" s="803"/>
      <c r="UB48" s="803"/>
      <c r="UC48" s="803"/>
      <c r="UD48" s="803"/>
      <c r="UE48" s="803"/>
      <c r="UF48" s="803"/>
      <c r="UG48" s="803"/>
      <c r="UH48" s="803"/>
      <c r="UI48" s="803"/>
      <c r="UJ48" s="803"/>
      <c r="UK48" s="803"/>
      <c r="UL48" s="803"/>
      <c r="UM48" s="803"/>
      <c r="UN48" s="803"/>
      <c r="UO48" s="803"/>
      <c r="UP48" s="803"/>
      <c r="UQ48" s="803"/>
      <c r="UR48" s="803"/>
      <c r="US48" s="803"/>
      <c r="UT48" s="803"/>
      <c r="UU48" s="803"/>
      <c r="UV48" s="803"/>
      <c r="UW48" s="803"/>
      <c r="UX48" s="803"/>
      <c r="UY48" s="803"/>
      <c r="UZ48" s="803"/>
      <c r="VA48" s="803"/>
      <c r="VB48" s="803"/>
      <c r="VC48" s="803"/>
      <c r="VD48" s="803"/>
      <c r="VE48" s="803"/>
      <c r="VF48" s="803"/>
      <c r="VG48" s="803"/>
      <c r="VH48" s="803"/>
      <c r="VI48" s="803"/>
      <c r="VJ48" s="803"/>
      <c r="VK48" s="803"/>
      <c r="VL48" s="803"/>
      <c r="VM48" s="803"/>
      <c r="VN48" s="803"/>
      <c r="VO48" s="803"/>
      <c r="VP48" s="803"/>
      <c r="VQ48" s="803"/>
      <c r="VR48" s="803"/>
      <c r="VS48" s="803"/>
      <c r="VT48" s="803"/>
      <c r="VU48" s="803"/>
      <c r="VV48" s="803"/>
      <c r="VW48" s="803"/>
      <c r="VX48" s="803"/>
      <c r="VY48" s="803"/>
      <c r="VZ48" s="803"/>
      <c r="WA48" s="803"/>
      <c r="WB48" s="803"/>
      <c r="WC48" s="803"/>
      <c r="WD48" s="803"/>
      <c r="WE48" s="803"/>
      <c r="WF48" s="803"/>
      <c r="WG48" s="803"/>
      <c r="WH48" s="803"/>
      <c r="WI48" s="803"/>
      <c r="WJ48" s="803"/>
      <c r="WK48" s="803"/>
      <c r="WL48" s="803"/>
      <c r="WM48" s="803"/>
      <c r="WN48" s="803"/>
      <c r="WO48" s="803"/>
      <c r="WP48" s="803"/>
      <c r="WQ48" s="803"/>
      <c r="WR48" s="803"/>
      <c r="WS48" s="803"/>
      <c r="WT48" s="803"/>
      <c r="WU48" s="803"/>
      <c r="WV48" s="803"/>
      <c r="WW48" s="803"/>
      <c r="WX48" s="803"/>
      <c r="WY48" s="803"/>
      <c r="WZ48" s="803"/>
    </row>
    <row r="49" spans="1:8" s="803" customFormat="1" ht="37.5" outlineLevel="1">
      <c r="A49" s="853">
        <f t="shared" si="0"/>
        <v>43</v>
      </c>
      <c r="B49" s="814" t="s">
        <v>957</v>
      </c>
      <c r="C49" s="905">
        <v>833</v>
      </c>
      <c r="D49" s="905" t="s">
        <v>372</v>
      </c>
      <c r="E49" s="905" t="s">
        <v>372</v>
      </c>
      <c r="F49" s="905" t="s">
        <v>1151</v>
      </c>
      <c r="G49" s="904">
        <v>414</v>
      </c>
      <c r="H49" s="861">
        <v>0.379</v>
      </c>
    </row>
    <row r="50" spans="1:8" s="803" customFormat="1" ht="37.5" outlineLevel="1">
      <c r="A50" s="853">
        <f t="shared" si="0"/>
        <v>44</v>
      </c>
      <c r="B50" s="814" t="s">
        <v>926</v>
      </c>
      <c r="C50" s="905">
        <v>833</v>
      </c>
      <c r="D50" s="905" t="s">
        <v>372</v>
      </c>
      <c r="E50" s="905" t="s">
        <v>372</v>
      </c>
      <c r="F50" s="905" t="s">
        <v>1151</v>
      </c>
      <c r="G50" s="904">
        <v>414</v>
      </c>
      <c r="H50" s="861">
        <v>7.22</v>
      </c>
    </row>
    <row r="51" spans="1:8" s="817" customFormat="1" ht="37.5" outlineLevel="1">
      <c r="A51" s="853">
        <f t="shared" si="0"/>
        <v>45</v>
      </c>
      <c r="B51" s="815" t="s">
        <v>958</v>
      </c>
      <c r="C51" s="915" t="s">
        <v>911</v>
      </c>
      <c r="D51" s="905" t="s">
        <v>328</v>
      </c>
      <c r="E51" s="905" t="s">
        <v>371</v>
      </c>
      <c r="F51" s="905" t="s">
        <v>1149</v>
      </c>
      <c r="G51" s="904">
        <v>414</v>
      </c>
      <c r="H51" s="861">
        <v>233.75299999999999</v>
      </c>
    </row>
    <row r="52" spans="1:8" s="802" customFormat="1" ht="37.5" outlineLevel="1">
      <c r="A52" s="853">
        <f t="shared" si="0"/>
        <v>46</v>
      </c>
      <c r="B52" s="815" t="s">
        <v>927</v>
      </c>
      <c r="C52" s="905">
        <v>833</v>
      </c>
      <c r="D52" s="905" t="s">
        <v>328</v>
      </c>
      <c r="E52" s="905" t="s">
        <v>371</v>
      </c>
      <c r="F52" s="905" t="s">
        <v>1149</v>
      </c>
      <c r="G52" s="904">
        <v>414</v>
      </c>
      <c r="H52" s="861">
        <v>45</v>
      </c>
    </row>
    <row r="53" spans="1:8" ht="37.5" outlineLevel="1">
      <c r="A53" s="853">
        <f t="shared" si="0"/>
        <v>47</v>
      </c>
      <c r="B53" s="815" t="s">
        <v>968</v>
      </c>
      <c r="C53" s="905" t="s">
        <v>911</v>
      </c>
      <c r="D53" s="905" t="s">
        <v>328</v>
      </c>
      <c r="E53" s="905" t="s">
        <v>371</v>
      </c>
      <c r="F53" s="905" t="s">
        <v>1149</v>
      </c>
      <c r="G53" s="904">
        <v>414</v>
      </c>
      <c r="H53" s="861">
        <v>50</v>
      </c>
    </row>
    <row r="54" spans="1:8" ht="37.5" outlineLevel="1">
      <c r="A54" s="853">
        <f t="shared" si="0"/>
        <v>48</v>
      </c>
      <c r="B54" s="816" t="s">
        <v>953</v>
      </c>
      <c r="C54" s="905" t="s">
        <v>911</v>
      </c>
      <c r="D54" s="859" t="s">
        <v>328</v>
      </c>
      <c r="E54" s="859" t="s">
        <v>371</v>
      </c>
      <c r="F54" s="905" t="s">
        <v>1149</v>
      </c>
      <c r="G54" s="904">
        <v>414</v>
      </c>
      <c r="H54" s="861">
        <v>20</v>
      </c>
    </row>
    <row r="55" spans="1:8" ht="37.5" outlineLevel="1">
      <c r="A55" s="853">
        <f t="shared" si="0"/>
        <v>49</v>
      </c>
      <c r="B55" s="816" t="s">
        <v>1074</v>
      </c>
      <c r="C55" s="905" t="s">
        <v>911</v>
      </c>
      <c r="D55" s="859" t="s">
        <v>328</v>
      </c>
      <c r="E55" s="859" t="s">
        <v>371</v>
      </c>
      <c r="F55" s="905" t="s">
        <v>1149</v>
      </c>
      <c r="G55" s="904">
        <v>414</v>
      </c>
      <c r="H55" s="861">
        <v>76.3</v>
      </c>
    </row>
    <row r="56" spans="1:8" ht="37.5" outlineLevel="1">
      <c r="A56" s="853">
        <f t="shared" si="0"/>
        <v>50</v>
      </c>
      <c r="B56" s="816" t="s">
        <v>1075</v>
      </c>
      <c r="C56" s="905" t="s">
        <v>911</v>
      </c>
      <c r="D56" s="859" t="s">
        <v>328</v>
      </c>
      <c r="E56" s="859" t="s">
        <v>371</v>
      </c>
      <c r="F56" s="905" t="s">
        <v>1149</v>
      </c>
      <c r="G56" s="904">
        <v>414</v>
      </c>
      <c r="H56" s="861">
        <v>110.76900000000001</v>
      </c>
    </row>
    <row r="57" spans="1:8" ht="37.5" outlineLevel="1">
      <c r="A57" s="853">
        <f t="shared" si="0"/>
        <v>51</v>
      </c>
      <c r="B57" s="816" t="s">
        <v>969</v>
      </c>
      <c r="C57" s="905" t="s">
        <v>911</v>
      </c>
      <c r="D57" s="905" t="s">
        <v>328</v>
      </c>
      <c r="E57" s="905" t="s">
        <v>371</v>
      </c>
      <c r="F57" s="905" t="s">
        <v>1149</v>
      </c>
      <c r="G57" s="904">
        <v>414</v>
      </c>
      <c r="H57" s="861">
        <v>0.1</v>
      </c>
    </row>
    <row r="58" spans="1:8" s="803" customFormat="1" ht="37.5" outlineLevel="1">
      <c r="A58" s="853">
        <f t="shared" si="0"/>
        <v>52</v>
      </c>
      <c r="B58" s="814" t="s">
        <v>928</v>
      </c>
      <c r="C58" s="905">
        <v>833</v>
      </c>
      <c r="D58" s="905" t="s">
        <v>328</v>
      </c>
      <c r="E58" s="905" t="s">
        <v>79</v>
      </c>
      <c r="F58" s="905" t="s">
        <v>1226</v>
      </c>
      <c r="G58" s="904">
        <v>414</v>
      </c>
      <c r="H58" s="861">
        <v>0.1</v>
      </c>
    </row>
    <row r="59" spans="1:8" s="803" customFormat="1" ht="37.5" outlineLevel="1">
      <c r="A59" s="853">
        <f t="shared" si="0"/>
        <v>53</v>
      </c>
      <c r="B59" s="814" t="s">
        <v>1089</v>
      </c>
      <c r="C59" s="905">
        <v>833</v>
      </c>
      <c r="D59" s="905" t="s">
        <v>328</v>
      </c>
      <c r="E59" s="905" t="s">
        <v>79</v>
      </c>
      <c r="F59" s="905" t="s">
        <v>1226</v>
      </c>
      <c r="G59" s="904">
        <v>414</v>
      </c>
      <c r="H59" s="861">
        <v>6.5</v>
      </c>
    </row>
    <row r="60" spans="1:8" s="829" customFormat="1" ht="37.5" outlineLevel="1">
      <c r="A60" s="853">
        <f t="shared" si="0"/>
        <v>54</v>
      </c>
      <c r="B60" s="815" t="s">
        <v>929</v>
      </c>
      <c r="C60" s="905" t="s">
        <v>911</v>
      </c>
      <c r="D60" s="905" t="s">
        <v>328</v>
      </c>
      <c r="E60" s="905" t="s">
        <v>79</v>
      </c>
      <c r="F60" s="905" t="s">
        <v>1226</v>
      </c>
      <c r="G60" s="904">
        <v>414</v>
      </c>
      <c r="H60" s="846">
        <v>130.80000000000001</v>
      </c>
    </row>
    <row r="61" spans="1:8" ht="37.5" outlineLevel="1">
      <c r="A61" s="853">
        <f t="shared" si="0"/>
        <v>55</v>
      </c>
      <c r="B61" s="814" t="s">
        <v>930</v>
      </c>
      <c r="C61" s="905">
        <v>833</v>
      </c>
      <c r="D61" s="905" t="s">
        <v>328</v>
      </c>
      <c r="E61" s="905" t="s">
        <v>79</v>
      </c>
      <c r="F61" s="905" t="s">
        <v>1226</v>
      </c>
      <c r="G61" s="904">
        <v>414</v>
      </c>
      <c r="H61" s="861">
        <v>75.528000000000006</v>
      </c>
    </row>
    <row r="62" spans="1:8" ht="37.5" outlineLevel="1">
      <c r="A62" s="853">
        <f t="shared" si="0"/>
        <v>56</v>
      </c>
      <c r="B62" s="814" t="s">
        <v>403</v>
      </c>
      <c r="C62" s="905">
        <v>833</v>
      </c>
      <c r="D62" s="905" t="s">
        <v>328</v>
      </c>
      <c r="E62" s="905" t="s">
        <v>78</v>
      </c>
      <c r="F62" s="905" t="s">
        <v>1149</v>
      </c>
      <c r="G62" s="904">
        <v>414</v>
      </c>
      <c r="H62" s="861">
        <v>122.47499999999999</v>
      </c>
    </row>
    <row r="63" spans="1:8" s="803" customFormat="1" ht="37.5" outlineLevel="1">
      <c r="A63" s="853">
        <f t="shared" si="0"/>
        <v>57</v>
      </c>
      <c r="B63" s="814" t="s">
        <v>936</v>
      </c>
      <c r="C63" s="905">
        <v>833</v>
      </c>
      <c r="D63" s="905" t="s">
        <v>304</v>
      </c>
      <c r="E63" s="905" t="s">
        <v>371</v>
      </c>
      <c r="F63" s="905" t="s">
        <v>1152</v>
      </c>
      <c r="G63" s="904">
        <v>414</v>
      </c>
      <c r="H63" s="861">
        <v>3.3580000000000001</v>
      </c>
    </row>
    <row r="64" spans="1:8" ht="37.5" outlineLevel="1">
      <c r="A64" s="853">
        <f t="shared" si="0"/>
        <v>58</v>
      </c>
      <c r="B64" s="814" t="s">
        <v>959</v>
      </c>
      <c r="C64" s="905">
        <v>833</v>
      </c>
      <c r="D64" s="905" t="s">
        <v>304</v>
      </c>
      <c r="E64" s="905" t="s">
        <v>371</v>
      </c>
      <c r="F64" s="905" t="s">
        <v>1152</v>
      </c>
      <c r="G64" s="904">
        <v>414</v>
      </c>
      <c r="H64" s="861">
        <v>0.1</v>
      </c>
    </row>
    <row r="65" spans="1:8" s="817" customFormat="1" ht="37.5" outlineLevel="1">
      <c r="A65" s="853">
        <f t="shared" si="0"/>
        <v>59</v>
      </c>
      <c r="B65" s="814" t="s">
        <v>933</v>
      </c>
      <c r="C65" s="915">
        <v>833</v>
      </c>
      <c r="D65" s="905" t="s">
        <v>304</v>
      </c>
      <c r="E65" s="905" t="s">
        <v>371</v>
      </c>
      <c r="F65" s="905" t="s">
        <v>1152</v>
      </c>
      <c r="G65" s="904">
        <v>414</v>
      </c>
      <c r="H65" s="861">
        <v>59.6</v>
      </c>
    </row>
    <row r="66" spans="1:8" s="827" customFormat="1" ht="37.5" outlineLevel="1">
      <c r="A66" s="853">
        <f t="shared" si="0"/>
        <v>60</v>
      </c>
      <c r="B66" s="816" t="s">
        <v>934</v>
      </c>
      <c r="C66" s="905">
        <v>833</v>
      </c>
      <c r="D66" s="905" t="s">
        <v>304</v>
      </c>
      <c r="E66" s="905" t="s">
        <v>371</v>
      </c>
      <c r="F66" s="905" t="s">
        <v>1152</v>
      </c>
      <c r="G66" s="904">
        <v>414</v>
      </c>
      <c r="H66" s="861">
        <v>105.47</v>
      </c>
    </row>
    <row r="67" spans="1:8" s="794" customFormat="1" ht="37.5" outlineLevel="1">
      <c r="A67" s="853">
        <f t="shared" si="0"/>
        <v>61</v>
      </c>
      <c r="B67" s="814" t="s">
        <v>1233</v>
      </c>
      <c r="C67" s="905" t="s">
        <v>911</v>
      </c>
      <c r="D67" s="859" t="s">
        <v>359</v>
      </c>
      <c r="E67" s="859" t="s">
        <v>371</v>
      </c>
      <c r="F67" s="893" t="s">
        <v>1153</v>
      </c>
      <c r="G67" s="904">
        <v>414</v>
      </c>
      <c r="H67" s="861">
        <v>15.3</v>
      </c>
    </row>
    <row r="68" spans="1:8" ht="37.5" outlineLevel="1">
      <c r="A68" s="853">
        <f t="shared" si="0"/>
        <v>62</v>
      </c>
      <c r="B68" s="814" t="s">
        <v>1238</v>
      </c>
      <c r="C68" s="905" t="s">
        <v>911</v>
      </c>
      <c r="D68" s="859" t="s">
        <v>359</v>
      </c>
      <c r="E68" s="859" t="s">
        <v>371</v>
      </c>
      <c r="F68" s="893" t="s">
        <v>1153</v>
      </c>
      <c r="G68" s="904">
        <v>414</v>
      </c>
      <c r="H68" s="861">
        <v>17.600000000000001</v>
      </c>
    </row>
    <row r="69" spans="1:8" ht="37.5" outlineLevel="1">
      <c r="A69" s="853">
        <f t="shared" si="0"/>
        <v>63</v>
      </c>
      <c r="B69" s="814" t="s">
        <v>1239</v>
      </c>
      <c r="C69" s="905" t="s">
        <v>911</v>
      </c>
      <c r="D69" s="859" t="s">
        <v>359</v>
      </c>
      <c r="E69" s="859" t="s">
        <v>371</v>
      </c>
      <c r="F69" s="893" t="s">
        <v>1153</v>
      </c>
      <c r="G69" s="904">
        <v>414</v>
      </c>
      <c r="H69" s="861">
        <v>33.6</v>
      </c>
    </row>
    <row r="70" spans="1:8" ht="37.5" outlineLevel="1">
      <c r="A70" s="853">
        <f t="shared" si="0"/>
        <v>64</v>
      </c>
      <c r="B70" s="814" t="s">
        <v>1220</v>
      </c>
      <c r="C70" s="905" t="s">
        <v>911</v>
      </c>
      <c r="D70" s="859" t="s">
        <v>359</v>
      </c>
      <c r="E70" s="859" t="s">
        <v>371</v>
      </c>
      <c r="F70" s="893" t="s">
        <v>1153</v>
      </c>
      <c r="G70" s="904">
        <v>414</v>
      </c>
      <c r="H70" s="861">
        <v>2.5</v>
      </c>
    </row>
    <row r="71" spans="1:8" ht="37.5" outlineLevel="1">
      <c r="A71" s="853">
        <f t="shared" si="0"/>
        <v>65</v>
      </c>
      <c r="B71" s="816" t="s">
        <v>1244</v>
      </c>
      <c r="C71" s="905" t="s">
        <v>911</v>
      </c>
      <c r="D71" s="859" t="s">
        <v>359</v>
      </c>
      <c r="E71" s="859" t="s">
        <v>371</v>
      </c>
      <c r="F71" s="893" t="s">
        <v>1153</v>
      </c>
      <c r="G71" s="904">
        <v>414</v>
      </c>
      <c r="H71" s="861">
        <v>32.5</v>
      </c>
    </row>
    <row r="72" spans="1:8" ht="37.5" outlineLevel="1">
      <c r="A72" s="853">
        <f t="shared" si="0"/>
        <v>66</v>
      </c>
      <c r="B72" s="816" t="s">
        <v>1243</v>
      </c>
      <c r="C72" s="905" t="s">
        <v>911</v>
      </c>
      <c r="D72" s="859" t="s">
        <v>359</v>
      </c>
      <c r="E72" s="859" t="s">
        <v>371</v>
      </c>
      <c r="F72" s="893" t="s">
        <v>1153</v>
      </c>
      <c r="G72" s="904">
        <v>414</v>
      </c>
      <c r="H72" s="861">
        <v>3.5</v>
      </c>
    </row>
    <row r="73" spans="1:8" ht="37.5" outlineLevel="1">
      <c r="A73" s="853">
        <f t="shared" si="0"/>
        <v>67</v>
      </c>
      <c r="B73" s="814" t="s">
        <v>952</v>
      </c>
      <c r="C73" s="859" t="s">
        <v>911</v>
      </c>
      <c r="D73" s="859" t="s">
        <v>359</v>
      </c>
      <c r="E73" s="859" t="s">
        <v>371</v>
      </c>
      <c r="F73" s="893" t="s">
        <v>1153</v>
      </c>
      <c r="G73" s="904">
        <v>414</v>
      </c>
      <c r="H73" s="861">
        <v>0.1</v>
      </c>
    </row>
    <row r="74" spans="1:8" s="829" customFormat="1" ht="37.5" outlineLevel="1">
      <c r="A74" s="853">
        <f t="shared" ref="A74:A137" si="1">A73+1</f>
        <v>68</v>
      </c>
      <c r="B74" s="907" t="s">
        <v>1083</v>
      </c>
      <c r="C74" s="905" t="s">
        <v>911</v>
      </c>
      <c r="D74" s="859" t="s">
        <v>208</v>
      </c>
      <c r="E74" s="859" t="s">
        <v>78</v>
      </c>
      <c r="F74" s="905" t="s">
        <v>1148</v>
      </c>
      <c r="G74" s="904">
        <v>414</v>
      </c>
      <c r="H74" s="861">
        <v>0.1</v>
      </c>
    </row>
    <row r="75" spans="1:8" s="829" customFormat="1" ht="37.5" outlineLevel="1">
      <c r="A75" s="853">
        <f t="shared" si="1"/>
        <v>69</v>
      </c>
      <c r="B75" s="907" t="s">
        <v>1081</v>
      </c>
      <c r="C75" s="905" t="s">
        <v>911</v>
      </c>
      <c r="D75" s="859" t="s">
        <v>208</v>
      </c>
      <c r="E75" s="859" t="s">
        <v>78</v>
      </c>
      <c r="F75" s="905" t="s">
        <v>1148</v>
      </c>
      <c r="G75" s="904">
        <v>414</v>
      </c>
      <c r="H75" s="861">
        <v>0.1</v>
      </c>
    </row>
    <row r="76" spans="1:8" s="829" customFormat="1" ht="37.5" outlineLevel="1">
      <c r="A76" s="853">
        <f t="shared" si="1"/>
        <v>70</v>
      </c>
      <c r="B76" s="815" t="s">
        <v>997</v>
      </c>
      <c r="C76" s="905">
        <v>833</v>
      </c>
      <c r="D76" s="916" t="s">
        <v>208</v>
      </c>
      <c r="E76" s="917" t="s">
        <v>172</v>
      </c>
      <c r="F76" s="905" t="s">
        <v>1215</v>
      </c>
      <c r="G76" s="904">
        <v>414</v>
      </c>
      <c r="H76" s="861">
        <v>1.5</v>
      </c>
    </row>
    <row r="77" spans="1:8" s="829" customFormat="1" ht="37.5" outlineLevel="1">
      <c r="A77" s="853">
        <f t="shared" si="1"/>
        <v>71</v>
      </c>
      <c r="B77" s="815" t="s">
        <v>972</v>
      </c>
      <c r="C77" s="905" t="s">
        <v>911</v>
      </c>
      <c r="D77" s="905" t="s">
        <v>276</v>
      </c>
      <c r="E77" s="905" t="s">
        <v>79</v>
      </c>
      <c r="F77" s="905" t="s">
        <v>1154</v>
      </c>
      <c r="G77" s="904">
        <v>414</v>
      </c>
      <c r="H77" s="861">
        <v>2.0590000000000002</v>
      </c>
    </row>
    <row r="78" spans="1:8" s="829" customFormat="1" ht="37.5" outlineLevel="1">
      <c r="A78" s="853">
        <f t="shared" si="1"/>
        <v>72</v>
      </c>
      <c r="B78" s="815" t="s">
        <v>1130</v>
      </c>
      <c r="C78" s="905" t="s">
        <v>911</v>
      </c>
      <c r="D78" s="905" t="s">
        <v>276</v>
      </c>
      <c r="E78" s="905" t="s">
        <v>79</v>
      </c>
      <c r="F78" s="905" t="s">
        <v>1154</v>
      </c>
      <c r="G78" s="904">
        <v>414</v>
      </c>
      <c r="H78" s="861">
        <v>0.1</v>
      </c>
    </row>
    <row r="79" spans="1:8" s="760" customFormat="1">
      <c r="A79" s="853">
        <f t="shared" si="1"/>
        <v>73</v>
      </c>
      <c r="B79" s="814" t="s">
        <v>687</v>
      </c>
      <c r="C79" s="905"/>
      <c r="D79" s="905"/>
      <c r="E79" s="905"/>
      <c r="F79" s="905"/>
      <c r="G79" s="905"/>
      <c r="H79" s="846">
        <v>1027.0250000000001</v>
      </c>
    </row>
    <row r="80" spans="1:8" s="821" customFormat="1">
      <c r="A80" s="853">
        <f t="shared" si="1"/>
        <v>74</v>
      </c>
      <c r="B80" s="814" t="s">
        <v>887</v>
      </c>
      <c r="C80" s="859"/>
      <c r="D80" s="859"/>
      <c r="E80" s="859"/>
      <c r="F80" s="859"/>
      <c r="G80" s="859"/>
      <c r="H80" s="838">
        <v>48.3</v>
      </c>
    </row>
    <row r="81" spans="1:624" s="803" customFormat="1" ht="37.5" outlineLevel="1">
      <c r="A81" s="853">
        <f t="shared" si="1"/>
        <v>75</v>
      </c>
      <c r="B81" s="814" t="s">
        <v>1219</v>
      </c>
      <c r="C81" s="905" t="s">
        <v>911</v>
      </c>
      <c r="D81" s="905" t="s">
        <v>372</v>
      </c>
      <c r="E81" s="905" t="s">
        <v>79</v>
      </c>
      <c r="F81" s="905" t="s">
        <v>1155</v>
      </c>
      <c r="G81" s="904">
        <v>522</v>
      </c>
      <c r="H81" s="861">
        <v>9.9</v>
      </c>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2"/>
      <c r="BA81" s="802"/>
      <c r="BB81" s="802"/>
      <c r="BC81" s="802"/>
      <c r="BD81" s="802"/>
      <c r="BE81" s="802"/>
      <c r="BF81" s="802"/>
      <c r="BG81" s="802"/>
      <c r="BH81" s="802"/>
      <c r="BI81" s="802"/>
      <c r="BJ81" s="802"/>
      <c r="BK81" s="802"/>
      <c r="BL81" s="802"/>
      <c r="BM81" s="802"/>
      <c r="BN81" s="802"/>
      <c r="BO81" s="802"/>
      <c r="BP81" s="802"/>
      <c r="BQ81" s="802"/>
      <c r="BR81" s="802"/>
      <c r="BS81" s="802"/>
      <c r="BT81" s="802"/>
      <c r="BU81" s="802"/>
      <c r="BV81" s="802"/>
      <c r="BW81" s="802"/>
      <c r="BX81" s="802"/>
      <c r="BY81" s="802"/>
      <c r="BZ81" s="802"/>
      <c r="CA81" s="802"/>
      <c r="CB81" s="802"/>
      <c r="CC81" s="802"/>
      <c r="CD81" s="802"/>
      <c r="CE81" s="802"/>
      <c r="CF81" s="802"/>
      <c r="CG81" s="802"/>
      <c r="CH81" s="802"/>
      <c r="CI81" s="802"/>
      <c r="CJ81" s="802"/>
      <c r="CK81" s="802"/>
      <c r="CL81" s="802"/>
      <c r="CM81" s="802"/>
      <c r="CN81" s="802"/>
      <c r="CO81" s="802"/>
      <c r="CP81" s="802"/>
      <c r="CQ81" s="802"/>
      <c r="CR81" s="802"/>
      <c r="CS81" s="802"/>
      <c r="CT81" s="802"/>
      <c r="CU81" s="802"/>
      <c r="CV81" s="802"/>
      <c r="CW81" s="802"/>
      <c r="CX81" s="802"/>
      <c r="CY81" s="802"/>
      <c r="CZ81" s="802"/>
      <c r="DA81" s="802"/>
      <c r="DB81" s="802"/>
      <c r="DC81" s="802"/>
      <c r="DD81" s="802"/>
      <c r="DE81" s="802"/>
      <c r="DF81" s="802"/>
      <c r="DG81" s="802"/>
      <c r="DH81" s="802"/>
      <c r="DI81" s="802"/>
      <c r="DJ81" s="802"/>
      <c r="DK81" s="802"/>
      <c r="DL81" s="802"/>
      <c r="DM81" s="802"/>
      <c r="DN81" s="802"/>
      <c r="DO81" s="802"/>
      <c r="DP81" s="802"/>
      <c r="DQ81" s="802"/>
      <c r="DR81" s="802"/>
      <c r="DS81" s="802"/>
      <c r="DT81" s="802"/>
      <c r="DU81" s="802"/>
      <c r="DV81" s="802"/>
      <c r="DW81" s="802"/>
      <c r="DX81" s="802"/>
      <c r="DY81" s="802"/>
      <c r="DZ81" s="802"/>
      <c r="EA81" s="802"/>
      <c r="EB81" s="802"/>
      <c r="EC81" s="802"/>
      <c r="ED81" s="802"/>
      <c r="EE81" s="802"/>
      <c r="EF81" s="802"/>
      <c r="EG81" s="802"/>
      <c r="EH81" s="802"/>
      <c r="EI81" s="802"/>
      <c r="EJ81" s="802"/>
      <c r="EK81" s="802"/>
      <c r="EL81" s="802"/>
      <c r="EM81" s="802"/>
      <c r="EN81" s="802"/>
      <c r="EO81" s="802"/>
      <c r="EP81" s="802"/>
      <c r="EQ81" s="802"/>
      <c r="ER81" s="802"/>
      <c r="ES81" s="802"/>
      <c r="ET81" s="802"/>
      <c r="EU81" s="802"/>
      <c r="EV81" s="802"/>
      <c r="EW81" s="802"/>
      <c r="EX81" s="802"/>
      <c r="EY81" s="802"/>
      <c r="EZ81" s="802"/>
      <c r="FA81" s="802"/>
      <c r="FB81" s="802"/>
      <c r="FC81" s="802"/>
      <c r="FD81" s="802"/>
      <c r="FE81" s="802"/>
      <c r="FF81" s="802"/>
      <c r="FG81" s="802"/>
      <c r="FH81" s="802"/>
      <c r="FI81" s="802"/>
      <c r="FJ81" s="802"/>
      <c r="FK81" s="802"/>
      <c r="FL81" s="802"/>
      <c r="FM81" s="802"/>
      <c r="FN81" s="802"/>
      <c r="FO81" s="802"/>
      <c r="FP81" s="802"/>
      <c r="FQ81" s="802"/>
      <c r="FR81" s="802"/>
      <c r="FS81" s="802"/>
      <c r="FT81" s="802"/>
      <c r="FU81" s="802"/>
      <c r="FV81" s="802"/>
      <c r="FW81" s="802"/>
      <c r="FX81" s="802"/>
      <c r="FY81" s="802"/>
      <c r="FZ81" s="802"/>
      <c r="GA81" s="802"/>
      <c r="GB81" s="802"/>
      <c r="GC81" s="802"/>
      <c r="GD81" s="802"/>
      <c r="GE81" s="802"/>
      <c r="GF81" s="802"/>
      <c r="GG81" s="802"/>
      <c r="GH81" s="802"/>
      <c r="GI81" s="802"/>
      <c r="GJ81" s="802"/>
      <c r="GK81" s="802"/>
      <c r="GL81" s="802"/>
      <c r="GM81" s="802"/>
      <c r="GN81" s="802"/>
      <c r="GO81" s="802"/>
      <c r="GP81" s="802"/>
      <c r="GQ81" s="802"/>
      <c r="GR81" s="802"/>
      <c r="GS81" s="802"/>
      <c r="GT81" s="802"/>
      <c r="GU81" s="802"/>
      <c r="GV81" s="802"/>
      <c r="GW81" s="802"/>
      <c r="GX81" s="802"/>
      <c r="GY81" s="802"/>
      <c r="GZ81" s="802"/>
      <c r="HA81" s="802"/>
      <c r="HB81" s="802"/>
      <c r="HC81" s="802"/>
      <c r="HD81" s="802"/>
      <c r="HE81" s="802"/>
      <c r="HF81" s="802"/>
      <c r="HG81" s="802"/>
      <c r="HH81" s="802"/>
      <c r="HI81" s="802"/>
      <c r="HJ81" s="802"/>
      <c r="HK81" s="802"/>
      <c r="HL81" s="802"/>
      <c r="HM81" s="802"/>
      <c r="HN81" s="802"/>
      <c r="HO81" s="802"/>
      <c r="HP81" s="802"/>
      <c r="HQ81" s="802"/>
      <c r="HR81" s="802"/>
      <c r="HS81" s="802"/>
      <c r="HT81" s="802"/>
      <c r="HU81" s="802"/>
      <c r="HV81" s="802"/>
      <c r="HW81" s="802"/>
      <c r="HX81" s="802"/>
      <c r="HY81" s="802"/>
      <c r="HZ81" s="802"/>
      <c r="IA81" s="802"/>
      <c r="IB81" s="802"/>
      <c r="IC81" s="802"/>
      <c r="ID81" s="802"/>
      <c r="IE81" s="802"/>
      <c r="IF81" s="802"/>
      <c r="IG81" s="802"/>
      <c r="IH81" s="802"/>
      <c r="II81" s="802"/>
      <c r="IJ81" s="802"/>
      <c r="IK81" s="802"/>
      <c r="IL81" s="802"/>
      <c r="IM81" s="802"/>
      <c r="IN81" s="802"/>
      <c r="IO81" s="802"/>
      <c r="IP81" s="802"/>
      <c r="IQ81" s="802"/>
      <c r="IR81" s="802"/>
      <c r="IS81" s="802"/>
      <c r="IT81" s="802"/>
      <c r="IU81" s="802"/>
      <c r="IV81" s="802"/>
      <c r="IW81" s="802"/>
      <c r="IX81" s="802"/>
      <c r="IY81" s="802"/>
      <c r="IZ81" s="802"/>
      <c r="JA81" s="802"/>
      <c r="JB81" s="802"/>
      <c r="JC81" s="802"/>
      <c r="JD81" s="802"/>
      <c r="JE81" s="802"/>
      <c r="JF81" s="802"/>
      <c r="JG81" s="802"/>
      <c r="JH81" s="802"/>
      <c r="JI81" s="802"/>
      <c r="JJ81" s="802"/>
      <c r="JK81" s="802"/>
      <c r="JL81" s="802"/>
      <c r="JM81" s="802"/>
      <c r="JN81" s="802"/>
      <c r="JO81" s="802"/>
      <c r="JP81" s="802"/>
      <c r="JQ81" s="802"/>
      <c r="JR81" s="802"/>
      <c r="JS81" s="802"/>
      <c r="JT81" s="802"/>
      <c r="JU81" s="802"/>
      <c r="JV81" s="802"/>
      <c r="JW81" s="802"/>
      <c r="JX81" s="802"/>
      <c r="JY81" s="802"/>
      <c r="JZ81" s="802"/>
      <c r="KA81" s="802"/>
      <c r="KB81" s="802"/>
      <c r="KC81" s="802"/>
      <c r="KD81" s="802"/>
      <c r="KE81" s="802"/>
      <c r="KF81" s="802"/>
      <c r="KG81" s="802"/>
      <c r="KH81" s="802"/>
      <c r="KI81" s="802"/>
      <c r="KJ81" s="802"/>
      <c r="KK81" s="802"/>
      <c r="KL81" s="802"/>
      <c r="KM81" s="802"/>
      <c r="KN81" s="802"/>
      <c r="KO81" s="802"/>
      <c r="KP81" s="802"/>
      <c r="KQ81" s="802"/>
      <c r="KR81" s="802"/>
      <c r="KS81" s="802"/>
      <c r="KT81" s="802"/>
      <c r="KU81" s="802"/>
      <c r="KV81" s="802"/>
      <c r="KW81" s="802"/>
      <c r="KX81" s="802"/>
      <c r="KY81" s="802"/>
      <c r="KZ81" s="802"/>
      <c r="LA81" s="802"/>
      <c r="LB81" s="802"/>
      <c r="LC81" s="802"/>
      <c r="LD81" s="802"/>
      <c r="LE81" s="802"/>
      <c r="LF81" s="802"/>
      <c r="LG81" s="802"/>
      <c r="LH81" s="802"/>
      <c r="LI81" s="802"/>
      <c r="LJ81" s="802"/>
      <c r="LK81" s="802"/>
      <c r="LL81" s="802"/>
      <c r="LM81" s="802"/>
      <c r="LN81" s="802"/>
      <c r="LO81" s="802"/>
      <c r="LP81" s="802"/>
      <c r="LQ81" s="802"/>
      <c r="LR81" s="802"/>
      <c r="LS81" s="802"/>
      <c r="LT81" s="802"/>
      <c r="LU81" s="802"/>
      <c r="LV81" s="802"/>
      <c r="LW81" s="802"/>
      <c r="LX81" s="802"/>
      <c r="LY81" s="802"/>
      <c r="LZ81" s="802"/>
      <c r="MA81" s="802"/>
      <c r="MB81" s="802"/>
      <c r="MC81" s="802"/>
      <c r="MD81" s="802"/>
      <c r="ME81" s="802"/>
      <c r="MF81" s="802"/>
      <c r="MG81" s="802"/>
      <c r="MH81" s="802"/>
      <c r="MI81" s="802"/>
      <c r="MJ81" s="802"/>
      <c r="MK81" s="802"/>
      <c r="ML81" s="802"/>
      <c r="MM81" s="802"/>
      <c r="MN81" s="802"/>
      <c r="MO81" s="802"/>
      <c r="MP81" s="802"/>
      <c r="MQ81" s="802"/>
      <c r="MR81" s="802"/>
      <c r="MS81" s="802"/>
      <c r="MT81" s="802"/>
      <c r="MU81" s="802"/>
      <c r="MV81" s="802"/>
      <c r="MW81" s="802"/>
      <c r="MX81" s="802"/>
      <c r="MY81" s="802"/>
      <c r="MZ81" s="802"/>
      <c r="NA81" s="802"/>
      <c r="NB81" s="802"/>
      <c r="NC81" s="802"/>
      <c r="ND81" s="802"/>
      <c r="NE81" s="802"/>
      <c r="NF81" s="802"/>
      <c r="NG81" s="802"/>
      <c r="NH81" s="802"/>
      <c r="NI81" s="802"/>
      <c r="NJ81" s="802"/>
      <c r="NK81" s="802"/>
      <c r="NL81" s="802"/>
      <c r="NM81" s="802"/>
      <c r="NN81" s="802"/>
      <c r="NO81" s="802"/>
      <c r="NP81" s="802"/>
      <c r="NQ81" s="802"/>
      <c r="NR81" s="802"/>
      <c r="NS81" s="802"/>
      <c r="NT81" s="802"/>
      <c r="NU81" s="802"/>
      <c r="NV81" s="802"/>
      <c r="NW81" s="802"/>
      <c r="NX81" s="802"/>
      <c r="NY81" s="802"/>
      <c r="NZ81" s="802"/>
      <c r="OA81" s="802"/>
      <c r="OB81" s="802"/>
      <c r="OC81" s="802"/>
      <c r="OD81" s="802"/>
      <c r="OE81" s="802"/>
      <c r="OF81" s="802"/>
      <c r="OG81" s="802"/>
      <c r="OH81" s="802"/>
      <c r="OI81" s="802"/>
      <c r="OJ81" s="802"/>
      <c r="OK81" s="802"/>
      <c r="OL81" s="802"/>
      <c r="OM81" s="802"/>
      <c r="ON81" s="802"/>
      <c r="OO81" s="802"/>
      <c r="OP81" s="802"/>
      <c r="OQ81" s="802"/>
      <c r="OR81" s="802"/>
      <c r="OS81" s="802"/>
      <c r="OT81" s="802"/>
      <c r="OU81" s="802"/>
      <c r="OV81" s="802"/>
      <c r="OW81" s="802"/>
      <c r="OX81" s="802"/>
      <c r="OY81" s="802"/>
      <c r="OZ81" s="802"/>
      <c r="PA81" s="802"/>
      <c r="PB81" s="802"/>
      <c r="PC81" s="802"/>
      <c r="PD81" s="802"/>
      <c r="PE81" s="802"/>
      <c r="PF81" s="802"/>
      <c r="PG81" s="802"/>
      <c r="PH81" s="802"/>
      <c r="PI81" s="802"/>
      <c r="PJ81" s="802"/>
      <c r="PK81" s="802"/>
      <c r="PL81" s="802"/>
      <c r="PM81" s="802"/>
      <c r="PN81" s="802"/>
      <c r="PO81" s="802"/>
      <c r="PP81" s="802"/>
      <c r="PQ81" s="802"/>
      <c r="PR81" s="802"/>
      <c r="PS81" s="802"/>
      <c r="PT81" s="802"/>
      <c r="PU81" s="802"/>
      <c r="PV81" s="802"/>
      <c r="PW81" s="802"/>
      <c r="PX81" s="802"/>
      <c r="PY81" s="802"/>
      <c r="PZ81" s="802"/>
      <c r="QA81" s="802"/>
      <c r="QB81" s="802"/>
      <c r="QC81" s="802"/>
      <c r="QD81" s="802"/>
      <c r="QE81" s="802"/>
      <c r="QF81" s="802"/>
      <c r="QG81" s="802"/>
      <c r="QH81" s="802"/>
      <c r="QI81" s="802"/>
      <c r="QJ81" s="802"/>
      <c r="QK81" s="802"/>
      <c r="QL81" s="802"/>
      <c r="QM81" s="802"/>
      <c r="QN81" s="802"/>
      <c r="QO81" s="802"/>
      <c r="QP81" s="802"/>
      <c r="QQ81" s="802"/>
      <c r="QR81" s="802"/>
      <c r="QS81" s="802"/>
      <c r="QT81" s="802"/>
      <c r="QU81" s="802"/>
      <c r="QV81" s="802"/>
      <c r="QW81" s="802"/>
      <c r="QX81" s="802"/>
      <c r="QY81" s="802"/>
      <c r="QZ81" s="802"/>
      <c r="RA81" s="802"/>
      <c r="RB81" s="802"/>
      <c r="RC81" s="802"/>
      <c r="RD81" s="802"/>
      <c r="RE81" s="802"/>
      <c r="RF81" s="802"/>
      <c r="RG81" s="802"/>
      <c r="RH81" s="802"/>
      <c r="RI81" s="802"/>
      <c r="RJ81" s="802"/>
      <c r="RK81" s="802"/>
      <c r="RL81" s="802"/>
      <c r="RM81" s="802"/>
      <c r="RN81" s="802"/>
      <c r="RO81" s="802"/>
      <c r="RP81" s="802"/>
      <c r="RQ81" s="802"/>
      <c r="RR81" s="802"/>
      <c r="RS81" s="802"/>
      <c r="RT81" s="802"/>
      <c r="RU81" s="802"/>
      <c r="RV81" s="802"/>
      <c r="RW81" s="802"/>
      <c r="RX81" s="802"/>
      <c r="RY81" s="802"/>
      <c r="RZ81" s="802"/>
      <c r="SA81" s="802"/>
      <c r="SB81" s="802"/>
      <c r="SC81" s="802"/>
      <c r="SD81" s="802"/>
      <c r="SE81" s="802"/>
      <c r="SF81" s="802"/>
      <c r="SG81" s="802"/>
      <c r="SH81" s="802"/>
      <c r="SI81" s="802"/>
      <c r="SJ81" s="802"/>
      <c r="SK81" s="802"/>
      <c r="SL81" s="802"/>
      <c r="SM81" s="802"/>
      <c r="SN81" s="802"/>
      <c r="SO81" s="802"/>
      <c r="SP81" s="802"/>
      <c r="SQ81" s="802"/>
      <c r="SR81" s="802"/>
      <c r="SS81" s="802"/>
      <c r="ST81" s="802"/>
      <c r="SU81" s="802"/>
      <c r="SV81" s="802"/>
      <c r="SW81" s="802"/>
      <c r="SX81" s="802"/>
      <c r="SY81" s="802"/>
      <c r="SZ81" s="802"/>
      <c r="TA81" s="802"/>
      <c r="TB81" s="802"/>
      <c r="TC81" s="802"/>
      <c r="TD81" s="802"/>
      <c r="TE81" s="802"/>
      <c r="TF81" s="802"/>
      <c r="TG81" s="802"/>
      <c r="TH81" s="802"/>
      <c r="TI81" s="802"/>
      <c r="TJ81" s="802"/>
      <c r="TK81" s="802"/>
      <c r="TL81" s="802"/>
      <c r="TM81" s="802"/>
      <c r="TN81" s="802"/>
      <c r="TO81" s="802"/>
      <c r="TP81" s="802"/>
      <c r="TQ81" s="802"/>
      <c r="TR81" s="802"/>
      <c r="TS81" s="802"/>
      <c r="TT81" s="802"/>
      <c r="TU81" s="802"/>
      <c r="TV81" s="802"/>
      <c r="TW81" s="802"/>
      <c r="TX81" s="802"/>
      <c r="TY81" s="802"/>
      <c r="TZ81" s="802"/>
      <c r="UA81" s="802"/>
      <c r="UB81" s="802"/>
      <c r="UC81" s="802"/>
      <c r="UD81" s="802"/>
      <c r="UE81" s="802"/>
      <c r="UF81" s="802"/>
      <c r="UG81" s="802"/>
      <c r="UH81" s="802"/>
      <c r="UI81" s="802"/>
      <c r="UJ81" s="802"/>
      <c r="UK81" s="802"/>
      <c r="UL81" s="802"/>
      <c r="UM81" s="802"/>
      <c r="UN81" s="802"/>
      <c r="UO81" s="802"/>
      <c r="UP81" s="802"/>
      <c r="UQ81" s="802"/>
      <c r="UR81" s="802"/>
      <c r="US81" s="802"/>
      <c r="UT81" s="802"/>
      <c r="UU81" s="802"/>
      <c r="UV81" s="802"/>
      <c r="UW81" s="802"/>
      <c r="UX81" s="802"/>
      <c r="UY81" s="802"/>
      <c r="UZ81" s="802"/>
      <c r="VA81" s="802"/>
      <c r="VB81" s="802"/>
      <c r="VC81" s="802"/>
      <c r="VD81" s="802"/>
      <c r="VE81" s="802"/>
      <c r="VF81" s="802"/>
      <c r="VG81" s="802"/>
      <c r="VH81" s="802"/>
      <c r="VI81" s="802"/>
      <c r="VJ81" s="802"/>
      <c r="VK81" s="802"/>
      <c r="VL81" s="802"/>
      <c r="VM81" s="802"/>
      <c r="VN81" s="802"/>
      <c r="VO81" s="802"/>
      <c r="VP81" s="802"/>
      <c r="VQ81" s="802"/>
      <c r="VR81" s="802"/>
      <c r="VS81" s="802"/>
      <c r="VT81" s="802"/>
      <c r="VU81" s="802"/>
      <c r="VV81" s="802"/>
      <c r="VW81" s="802"/>
      <c r="VX81" s="802"/>
      <c r="VY81" s="802"/>
      <c r="VZ81" s="802"/>
      <c r="WA81" s="802"/>
      <c r="WB81" s="802"/>
      <c r="WC81" s="802"/>
      <c r="WD81" s="802"/>
      <c r="WE81" s="802"/>
      <c r="WF81" s="802"/>
      <c r="WG81" s="802"/>
      <c r="WH81" s="802"/>
      <c r="WI81" s="802"/>
      <c r="WJ81" s="802"/>
      <c r="WK81" s="802"/>
      <c r="WL81" s="802"/>
      <c r="WM81" s="802"/>
      <c r="WN81" s="802"/>
      <c r="WO81" s="802"/>
      <c r="WP81" s="802"/>
      <c r="WQ81" s="802"/>
      <c r="WR81" s="802"/>
      <c r="WS81" s="802"/>
      <c r="WT81" s="802"/>
      <c r="WU81" s="802"/>
      <c r="WV81" s="802"/>
      <c r="WW81" s="802"/>
      <c r="WX81" s="802"/>
      <c r="WY81" s="802"/>
      <c r="WZ81" s="802"/>
    </row>
    <row r="82" spans="1:624" s="803" customFormat="1" ht="37.5" outlineLevel="1">
      <c r="A82" s="853">
        <f t="shared" si="1"/>
        <v>76</v>
      </c>
      <c r="B82" s="815" t="s">
        <v>1252</v>
      </c>
      <c r="C82" s="905">
        <v>833</v>
      </c>
      <c r="D82" s="905" t="s">
        <v>372</v>
      </c>
      <c r="E82" s="905" t="s">
        <v>79</v>
      </c>
      <c r="F82" s="905" t="s">
        <v>1155</v>
      </c>
      <c r="G82" s="904">
        <v>522</v>
      </c>
      <c r="H82" s="861">
        <v>10</v>
      </c>
    </row>
    <row r="83" spans="1:624" s="803" customFormat="1" ht="37.5" outlineLevel="1">
      <c r="A83" s="853">
        <f t="shared" si="1"/>
        <v>77</v>
      </c>
      <c r="B83" s="815" t="s">
        <v>935</v>
      </c>
      <c r="C83" s="905">
        <v>833</v>
      </c>
      <c r="D83" s="905" t="s">
        <v>372</v>
      </c>
      <c r="E83" s="905" t="s">
        <v>79</v>
      </c>
      <c r="F83" s="905" t="s">
        <v>1157</v>
      </c>
      <c r="G83" s="904">
        <v>522</v>
      </c>
      <c r="H83" s="861">
        <v>28.3</v>
      </c>
    </row>
    <row r="84" spans="1:624" s="803" customFormat="1" ht="37.5" outlineLevel="1">
      <c r="A84" s="853">
        <f t="shared" si="1"/>
        <v>78</v>
      </c>
      <c r="B84" s="815" t="s">
        <v>1087</v>
      </c>
      <c r="C84" s="905">
        <v>833</v>
      </c>
      <c r="D84" s="905" t="s">
        <v>372</v>
      </c>
      <c r="E84" s="905" t="s">
        <v>79</v>
      </c>
      <c r="F84" s="905" t="s">
        <v>1157</v>
      </c>
      <c r="G84" s="904">
        <v>522</v>
      </c>
      <c r="H84" s="861">
        <v>0.1</v>
      </c>
    </row>
    <row r="85" spans="1:624" s="821" customFormat="1">
      <c r="A85" s="853">
        <f t="shared" si="1"/>
        <v>79</v>
      </c>
      <c r="B85" s="814" t="s">
        <v>888</v>
      </c>
      <c r="C85" s="897"/>
      <c r="D85" s="859"/>
      <c r="E85" s="859"/>
      <c r="F85" s="859"/>
      <c r="G85" s="859"/>
      <c r="H85" s="837">
        <v>75.7</v>
      </c>
    </row>
    <row r="86" spans="1:624" s="802" customFormat="1" ht="37.5" outlineLevel="1">
      <c r="A86" s="853">
        <f t="shared" si="1"/>
        <v>80</v>
      </c>
      <c r="B86" s="815" t="s">
        <v>1037</v>
      </c>
      <c r="C86" s="905">
        <v>833</v>
      </c>
      <c r="D86" s="905" t="s">
        <v>372</v>
      </c>
      <c r="E86" s="905" t="s">
        <v>79</v>
      </c>
      <c r="F86" s="905" t="s">
        <v>1157</v>
      </c>
      <c r="G86" s="904">
        <v>522</v>
      </c>
      <c r="H86" s="861">
        <v>9.6999999999999993</v>
      </c>
    </row>
    <row r="87" spans="1:624" s="802" customFormat="1" ht="37.5" outlineLevel="1">
      <c r="A87" s="853">
        <f t="shared" si="1"/>
        <v>81</v>
      </c>
      <c r="B87" s="815" t="s">
        <v>992</v>
      </c>
      <c r="C87" s="905" t="s">
        <v>911</v>
      </c>
      <c r="D87" s="905" t="s">
        <v>372</v>
      </c>
      <c r="E87" s="905" t="s">
        <v>79</v>
      </c>
      <c r="F87" s="905" t="s">
        <v>1157</v>
      </c>
      <c r="G87" s="904">
        <v>522</v>
      </c>
      <c r="H87" s="861">
        <v>15.5</v>
      </c>
    </row>
    <row r="88" spans="1:624" ht="37.5" outlineLevel="1">
      <c r="A88" s="853">
        <f t="shared" si="1"/>
        <v>82</v>
      </c>
      <c r="B88" s="815" t="s">
        <v>1041</v>
      </c>
      <c r="C88" s="905">
        <v>833</v>
      </c>
      <c r="D88" s="859" t="s">
        <v>328</v>
      </c>
      <c r="E88" s="859" t="s">
        <v>79</v>
      </c>
      <c r="F88" s="905" t="s">
        <v>1227</v>
      </c>
      <c r="G88" s="904">
        <v>522</v>
      </c>
      <c r="H88" s="861">
        <v>50.5</v>
      </c>
      <c r="I88" s="802"/>
      <c r="J88" s="802"/>
      <c r="K88" s="802"/>
      <c r="L88" s="802"/>
      <c r="M88" s="802"/>
      <c r="N88" s="802"/>
      <c r="O88" s="802"/>
      <c r="P88" s="802"/>
      <c r="Q88" s="802"/>
      <c r="R88" s="802"/>
      <c r="S88" s="802"/>
      <c r="T88" s="802"/>
      <c r="U88" s="802"/>
      <c r="V88" s="802"/>
      <c r="W88" s="802"/>
      <c r="X88" s="802"/>
      <c r="Y88" s="802"/>
      <c r="Z88" s="802"/>
      <c r="AA88" s="802"/>
      <c r="AB88" s="802"/>
      <c r="AC88" s="802"/>
      <c r="AD88" s="802"/>
      <c r="AE88" s="802"/>
      <c r="AF88" s="802"/>
      <c r="AG88" s="802"/>
      <c r="AH88" s="802"/>
      <c r="AI88" s="802"/>
      <c r="AJ88" s="802"/>
      <c r="AK88" s="802"/>
      <c r="AL88" s="802"/>
      <c r="AM88" s="802"/>
      <c r="AN88" s="802"/>
      <c r="AO88" s="802"/>
      <c r="AP88" s="802"/>
      <c r="AQ88" s="802"/>
      <c r="AR88" s="802"/>
      <c r="AS88" s="802"/>
      <c r="AT88" s="802"/>
      <c r="AU88" s="802"/>
      <c r="AV88" s="802"/>
      <c r="AW88" s="802"/>
      <c r="AX88" s="802"/>
      <c r="AY88" s="802"/>
      <c r="AZ88" s="802"/>
      <c r="BA88" s="802"/>
      <c r="BB88" s="802"/>
      <c r="BC88" s="802"/>
      <c r="BD88" s="802"/>
      <c r="BE88" s="802"/>
      <c r="BF88" s="802"/>
      <c r="BG88" s="802"/>
      <c r="BH88" s="802"/>
      <c r="BI88" s="802"/>
      <c r="BJ88" s="802"/>
      <c r="BK88" s="802"/>
      <c r="BL88" s="802"/>
      <c r="BM88" s="802"/>
      <c r="BN88" s="802"/>
      <c r="BO88" s="802"/>
      <c r="BP88" s="802"/>
      <c r="BQ88" s="802"/>
      <c r="BR88" s="802"/>
      <c r="BS88" s="802"/>
      <c r="BT88" s="802"/>
      <c r="BU88" s="802"/>
      <c r="BV88" s="802"/>
      <c r="BW88" s="802"/>
      <c r="BX88" s="802"/>
      <c r="BY88" s="802"/>
      <c r="BZ88" s="802"/>
      <c r="CA88" s="802"/>
      <c r="CB88" s="802"/>
      <c r="CC88" s="802"/>
      <c r="CD88" s="802"/>
      <c r="CE88" s="802"/>
      <c r="CF88" s="802"/>
      <c r="CG88" s="802"/>
      <c r="CH88" s="802"/>
      <c r="CI88" s="802"/>
      <c r="CJ88" s="802"/>
      <c r="CK88" s="802"/>
      <c r="CL88" s="802"/>
      <c r="CM88" s="802"/>
      <c r="CN88" s="802"/>
      <c r="CO88" s="802"/>
      <c r="CP88" s="802"/>
      <c r="CQ88" s="802"/>
      <c r="CR88" s="802"/>
      <c r="CS88" s="802"/>
      <c r="CT88" s="802"/>
      <c r="CU88" s="802"/>
      <c r="CV88" s="802"/>
      <c r="CW88" s="802"/>
      <c r="CX88" s="802"/>
      <c r="CY88" s="802"/>
      <c r="CZ88" s="802"/>
      <c r="DA88" s="802"/>
      <c r="DB88" s="802"/>
      <c r="DC88" s="802"/>
      <c r="DD88" s="802"/>
      <c r="DE88" s="802"/>
      <c r="DF88" s="802"/>
      <c r="DG88" s="802"/>
      <c r="DH88" s="802"/>
      <c r="DI88" s="802"/>
      <c r="DJ88" s="802"/>
      <c r="DK88" s="802"/>
      <c r="DL88" s="802"/>
      <c r="DM88" s="802"/>
      <c r="DN88" s="802"/>
      <c r="DO88" s="802"/>
      <c r="DP88" s="802"/>
      <c r="DQ88" s="802"/>
      <c r="DR88" s="802"/>
      <c r="DS88" s="802"/>
      <c r="DT88" s="802"/>
      <c r="DU88" s="802"/>
      <c r="DV88" s="802"/>
      <c r="DW88" s="802"/>
      <c r="DX88" s="802"/>
      <c r="DY88" s="802"/>
      <c r="DZ88" s="802"/>
      <c r="EA88" s="802"/>
      <c r="EB88" s="802"/>
      <c r="EC88" s="802"/>
      <c r="ED88" s="802"/>
      <c r="EE88" s="802"/>
      <c r="EF88" s="802"/>
      <c r="EG88" s="802"/>
      <c r="EH88" s="802"/>
      <c r="EI88" s="802"/>
      <c r="EJ88" s="802"/>
      <c r="EK88" s="802"/>
      <c r="EL88" s="802"/>
      <c r="EM88" s="802"/>
      <c r="EN88" s="802"/>
      <c r="EO88" s="802"/>
      <c r="EP88" s="802"/>
      <c r="EQ88" s="802"/>
      <c r="ER88" s="802"/>
      <c r="ES88" s="802"/>
      <c r="ET88" s="802"/>
      <c r="EU88" s="802"/>
      <c r="EV88" s="802"/>
      <c r="EW88" s="802"/>
      <c r="EX88" s="802"/>
      <c r="EY88" s="802"/>
      <c r="EZ88" s="802"/>
      <c r="FA88" s="802"/>
      <c r="FB88" s="802"/>
      <c r="FC88" s="802"/>
      <c r="FD88" s="802"/>
      <c r="FE88" s="802"/>
      <c r="FF88" s="802"/>
      <c r="FG88" s="802"/>
      <c r="FH88" s="802"/>
      <c r="FI88" s="802"/>
      <c r="FJ88" s="802"/>
      <c r="FK88" s="802"/>
      <c r="FL88" s="802"/>
      <c r="FM88" s="802"/>
      <c r="FN88" s="802"/>
      <c r="FO88" s="802"/>
      <c r="FP88" s="802"/>
      <c r="FQ88" s="802"/>
      <c r="FR88" s="802"/>
      <c r="FS88" s="802"/>
      <c r="FT88" s="802"/>
      <c r="FU88" s="802"/>
      <c r="FV88" s="802"/>
      <c r="FW88" s="802"/>
      <c r="FX88" s="802"/>
      <c r="FY88" s="802"/>
      <c r="FZ88" s="802"/>
      <c r="GA88" s="802"/>
      <c r="GB88" s="802"/>
      <c r="GC88" s="802"/>
      <c r="GD88" s="802"/>
      <c r="GE88" s="802"/>
      <c r="GF88" s="802"/>
      <c r="GG88" s="802"/>
      <c r="GH88" s="802"/>
      <c r="GI88" s="802"/>
      <c r="GJ88" s="802"/>
      <c r="GK88" s="802"/>
      <c r="GL88" s="802"/>
      <c r="GM88" s="802"/>
      <c r="GN88" s="802"/>
      <c r="GO88" s="802"/>
      <c r="GP88" s="802"/>
      <c r="GQ88" s="802"/>
      <c r="GR88" s="802"/>
      <c r="GS88" s="802"/>
      <c r="GT88" s="802"/>
      <c r="GU88" s="802"/>
      <c r="GV88" s="802"/>
      <c r="GW88" s="802"/>
      <c r="GX88" s="802"/>
      <c r="GY88" s="802"/>
      <c r="GZ88" s="802"/>
      <c r="HA88" s="802"/>
      <c r="HB88" s="802"/>
      <c r="HC88" s="802"/>
      <c r="HD88" s="802"/>
      <c r="HE88" s="802"/>
      <c r="HF88" s="802"/>
      <c r="HG88" s="802"/>
      <c r="HH88" s="802"/>
      <c r="HI88" s="802"/>
      <c r="HJ88" s="802"/>
      <c r="HK88" s="802"/>
      <c r="HL88" s="802"/>
      <c r="HM88" s="802"/>
      <c r="HN88" s="802"/>
      <c r="HO88" s="802"/>
      <c r="HP88" s="802"/>
      <c r="HQ88" s="802"/>
      <c r="HR88" s="802"/>
      <c r="HS88" s="802"/>
      <c r="HT88" s="802"/>
      <c r="HU88" s="802"/>
      <c r="HV88" s="802"/>
      <c r="HW88" s="802"/>
      <c r="HX88" s="802"/>
      <c r="HY88" s="802"/>
      <c r="HZ88" s="802"/>
      <c r="IA88" s="802"/>
      <c r="IB88" s="802"/>
      <c r="IC88" s="802"/>
      <c r="ID88" s="802"/>
      <c r="IE88" s="802"/>
      <c r="IF88" s="802"/>
      <c r="IG88" s="802"/>
      <c r="IH88" s="802"/>
      <c r="II88" s="802"/>
      <c r="IJ88" s="802"/>
      <c r="IK88" s="802"/>
      <c r="IL88" s="802"/>
      <c r="IM88" s="802"/>
      <c r="IN88" s="802"/>
      <c r="IO88" s="802"/>
      <c r="IP88" s="802"/>
      <c r="IQ88" s="802"/>
      <c r="IR88" s="802"/>
      <c r="IS88" s="802"/>
      <c r="IT88" s="802"/>
      <c r="IU88" s="802"/>
      <c r="IV88" s="802"/>
      <c r="IW88" s="802"/>
      <c r="IX88" s="802"/>
      <c r="IY88" s="802"/>
      <c r="IZ88" s="802"/>
      <c r="JA88" s="802"/>
      <c r="JB88" s="802"/>
      <c r="JC88" s="802"/>
      <c r="JD88" s="802"/>
      <c r="JE88" s="802"/>
      <c r="JF88" s="802"/>
      <c r="JG88" s="802"/>
      <c r="JH88" s="802"/>
      <c r="JI88" s="802"/>
      <c r="JJ88" s="802"/>
      <c r="JK88" s="802"/>
      <c r="JL88" s="802"/>
      <c r="JM88" s="802"/>
      <c r="JN88" s="802"/>
      <c r="JO88" s="802"/>
      <c r="JP88" s="802"/>
      <c r="JQ88" s="802"/>
      <c r="JR88" s="802"/>
      <c r="JS88" s="802"/>
      <c r="JT88" s="802"/>
      <c r="JU88" s="802"/>
      <c r="JV88" s="802"/>
      <c r="JW88" s="802"/>
      <c r="JX88" s="802"/>
      <c r="JY88" s="802"/>
      <c r="JZ88" s="802"/>
      <c r="KA88" s="802"/>
      <c r="KB88" s="802"/>
      <c r="KC88" s="802"/>
      <c r="KD88" s="802"/>
      <c r="KE88" s="802"/>
      <c r="KF88" s="802"/>
      <c r="KG88" s="802"/>
      <c r="KH88" s="802"/>
      <c r="KI88" s="802"/>
      <c r="KJ88" s="802"/>
      <c r="KK88" s="802"/>
      <c r="KL88" s="802"/>
      <c r="KM88" s="802"/>
      <c r="KN88" s="802"/>
      <c r="KO88" s="802"/>
      <c r="KP88" s="802"/>
      <c r="KQ88" s="802"/>
      <c r="KR88" s="802"/>
      <c r="KS88" s="802"/>
      <c r="KT88" s="802"/>
      <c r="KU88" s="802"/>
      <c r="KV88" s="802"/>
      <c r="KW88" s="802"/>
      <c r="KX88" s="802"/>
      <c r="KY88" s="802"/>
      <c r="KZ88" s="802"/>
      <c r="LA88" s="802"/>
      <c r="LB88" s="802"/>
      <c r="LC88" s="802"/>
      <c r="LD88" s="802"/>
      <c r="LE88" s="802"/>
      <c r="LF88" s="802"/>
      <c r="LG88" s="802"/>
      <c r="LH88" s="802"/>
      <c r="LI88" s="802"/>
      <c r="LJ88" s="802"/>
      <c r="LK88" s="802"/>
      <c r="LL88" s="802"/>
      <c r="LM88" s="802"/>
      <c r="LN88" s="802"/>
      <c r="LO88" s="802"/>
      <c r="LP88" s="802"/>
      <c r="LQ88" s="802"/>
      <c r="LR88" s="802"/>
      <c r="LS88" s="802"/>
      <c r="LT88" s="802"/>
      <c r="LU88" s="802"/>
      <c r="LV88" s="802"/>
      <c r="LW88" s="802"/>
      <c r="LX88" s="802"/>
      <c r="LY88" s="802"/>
      <c r="LZ88" s="802"/>
      <c r="MA88" s="802"/>
      <c r="MB88" s="802"/>
      <c r="MC88" s="802"/>
      <c r="MD88" s="802"/>
      <c r="ME88" s="802"/>
      <c r="MF88" s="802"/>
      <c r="MG88" s="802"/>
      <c r="MH88" s="802"/>
      <c r="MI88" s="802"/>
      <c r="MJ88" s="802"/>
      <c r="MK88" s="802"/>
      <c r="ML88" s="802"/>
      <c r="MM88" s="802"/>
      <c r="MN88" s="802"/>
      <c r="MO88" s="802"/>
      <c r="MP88" s="802"/>
      <c r="MQ88" s="802"/>
      <c r="MR88" s="802"/>
      <c r="MS88" s="802"/>
      <c r="MT88" s="802"/>
      <c r="MU88" s="802"/>
      <c r="MV88" s="802"/>
      <c r="MW88" s="802"/>
      <c r="MX88" s="802"/>
      <c r="MY88" s="802"/>
      <c r="MZ88" s="802"/>
      <c r="NA88" s="802"/>
      <c r="NB88" s="802"/>
      <c r="NC88" s="802"/>
      <c r="ND88" s="802"/>
      <c r="NE88" s="802"/>
      <c r="NF88" s="802"/>
      <c r="NG88" s="802"/>
      <c r="NH88" s="802"/>
      <c r="NI88" s="802"/>
      <c r="NJ88" s="802"/>
      <c r="NK88" s="802"/>
      <c r="NL88" s="802"/>
      <c r="NM88" s="802"/>
      <c r="NN88" s="802"/>
      <c r="NO88" s="802"/>
      <c r="NP88" s="802"/>
      <c r="NQ88" s="802"/>
      <c r="NR88" s="802"/>
      <c r="NS88" s="802"/>
      <c r="NT88" s="802"/>
      <c r="NU88" s="802"/>
      <c r="NV88" s="802"/>
      <c r="NW88" s="802"/>
      <c r="NX88" s="802"/>
      <c r="NY88" s="802"/>
      <c r="NZ88" s="802"/>
      <c r="OA88" s="802"/>
      <c r="OB88" s="802"/>
      <c r="OC88" s="802"/>
      <c r="OD88" s="802"/>
      <c r="OE88" s="802"/>
      <c r="OF88" s="802"/>
      <c r="OG88" s="802"/>
      <c r="OH88" s="802"/>
      <c r="OI88" s="802"/>
      <c r="OJ88" s="802"/>
      <c r="OK88" s="802"/>
      <c r="OL88" s="802"/>
      <c r="OM88" s="802"/>
      <c r="ON88" s="802"/>
      <c r="OO88" s="802"/>
      <c r="OP88" s="802"/>
      <c r="OQ88" s="802"/>
      <c r="OR88" s="802"/>
      <c r="OS88" s="802"/>
      <c r="OT88" s="802"/>
      <c r="OU88" s="802"/>
      <c r="OV88" s="802"/>
      <c r="OW88" s="802"/>
      <c r="OX88" s="802"/>
      <c r="OY88" s="802"/>
      <c r="OZ88" s="802"/>
      <c r="PA88" s="802"/>
      <c r="PB88" s="802"/>
      <c r="PC88" s="802"/>
      <c r="PD88" s="802"/>
      <c r="PE88" s="802"/>
      <c r="PF88" s="802"/>
      <c r="PG88" s="802"/>
      <c r="PH88" s="802"/>
      <c r="PI88" s="802"/>
      <c r="PJ88" s="802"/>
      <c r="PK88" s="802"/>
      <c r="PL88" s="802"/>
      <c r="PM88" s="802"/>
      <c r="PN88" s="802"/>
      <c r="PO88" s="802"/>
      <c r="PP88" s="802"/>
      <c r="PQ88" s="802"/>
      <c r="PR88" s="802"/>
      <c r="PS88" s="802"/>
      <c r="PT88" s="802"/>
      <c r="PU88" s="802"/>
      <c r="PV88" s="802"/>
      <c r="PW88" s="802"/>
      <c r="PX88" s="802"/>
      <c r="PY88" s="802"/>
      <c r="PZ88" s="802"/>
      <c r="QA88" s="802"/>
      <c r="QB88" s="802"/>
      <c r="QC88" s="802"/>
      <c r="QD88" s="802"/>
      <c r="QE88" s="802"/>
      <c r="QF88" s="802"/>
      <c r="QG88" s="802"/>
      <c r="QH88" s="802"/>
      <c r="QI88" s="802"/>
      <c r="QJ88" s="802"/>
      <c r="QK88" s="802"/>
      <c r="QL88" s="802"/>
      <c r="QM88" s="802"/>
      <c r="QN88" s="802"/>
      <c r="QO88" s="802"/>
      <c r="QP88" s="802"/>
      <c r="QQ88" s="802"/>
      <c r="QR88" s="802"/>
      <c r="QS88" s="802"/>
      <c r="QT88" s="802"/>
      <c r="QU88" s="802"/>
      <c r="QV88" s="802"/>
      <c r="QW88" s="802"/>
      <c r="QX88" s="802"/>
      <c r="QY88" s="802"/>
      <c r="QZ88" s="802"/>
      <c r="RA88" s="802"/>
      <c r="RB88" s="802"/>
      <c r="RC88" s="802"/>
      <c r="RD88" s="802"/>
      <c r="RE88" s="802"/>
      <c r="RF88" s="802"/>
      <c r="RG88" s="802"/>
      <c r="RH88" s="802"/>
      <c r="RI88" s="802"/>
      <c r="RJ88" s="802"/>
      <c r="RK88" s="802"/>
      <c r="RL88" s="802"/>
      <c r="RM88" s="802"/>
      <c r="RN88" s="802"/>
      <c r="RO88" s="802"/>
      <c r="RP88" s="802"/>
      <c r="RQ88" s="802"/>
      <c r="RR88" s="802"/>
      <c r="RS88" s="802"/>
      <c r="RT88" s="802"/>
      <c r="RU88" s="802"/>
      <c r="RV88" s="802"/>
      <c r="RW88" s="802"/>
      <c r="RX88" s="802"/>
      <c r="RY88" s="802"/>
      <c r="RZ88" s="802"/>
      <c r="SA88" s="802"/>
      <c r="SB88" s="802"/>
      <c r="SC88" s="802"/>
      <c r="SD88" s="802"/>
      <c r="SE88" s="802"/>
      <c r="SF88" s="802"/>
      <c r="SG88" s="802"/>
      <c r="SH88" s="802"/>
      <c r="SI88" s="802"/>
      <c r="SJ88" s="802"/>
      <c r="SK88" s="802"/>
      <c r="SL88" s="802"/>
      <c r="SM88" s="802"/>
      <c r="SN88" s="802"/>
      <c r="SO88" s="802"/>
      <c r="SP88" s="802"/>
      <c r="SQ88" s="802"/>
      <c r="SR88" s="802"/>
      <c r="SS88" s="802"/>
      <c r="ST88" s="802"/>
      <c r="SU88" s="802"/>
      <c r="SV88" s="802"/>
      <c r="SW88" s="802"/>
      <c r="SX88" s="802"/>
      <c r="SY88" s="802"/>
      <c r="SZ88" s="802"/>
      <c r="TA88" s="802"/>
      <c r="TB88" s="802"/>
      <c r="TC88" s="802"/>
      <c r="TD88" s="802"/>
      <c r="TE88" s="802"/>
      <c r="TF88" s="802"/>
      <c r="TG88" s="802"/>
      <c r="TH88" s="802"/>
      <c r="TI88" s="802"/>
      <c r="TJ88" s="802"/>
      <c r="TK88" s="802"/>
      <c r="TL88" s="802"/>
      <c r="TM88" s="802"/>
      <c r="TN88" s="802"/>
      <c r="TO88" s="802"/>
      <c r="TP88" s="802"/>
      <c r="TQ88" s="802"/>
      <c r="TR88" s="802"/>
      <c r="TS88" s="802"/>
      <c r="TT88" s="802"/>
      <c r="TU88" s="802"/>
      <c r="TV88" s="802"/>
      <c r="TW88" s="802"/>
      <c r="TX88" s="802"/>
      <c r="TY88" s="802"/>
      <c r="TZ88" s="802"/>
      <c r="UA88" s="802"/>
      <c r="UB88" s="802"/>
      <c r="UC88" s="802"/>
      <c r="UD88" s="802"/>
      <c r="UE88" s="802"/>
      <c r="UF88" s="802"/>
      <c r="UG88" s="802"/>
      <c r="UH88" s="802"/>
      <c r="UI88" s="802"/>
      <c r="UJ88" s="802"/>
      <c r="UK88" s="802"/>
      <c r="UL88" s="802"/>
      <c r="UM88" s="802"/>
      <c r="UN88" s="802"/>
      <c r="UO88" s="802"/>
      <c r="UP88" s="802"/>
      <c r="UQ88" s="802"/>
      <c r="UR88" s="802"/>
      <c r="US88" s="802"/>
      <c r="UT88" s="802"/>
      <c r="UU88" s="802"/>
      <c r="UV88" s="802"/>
      <c r="UW88" s="802"/>
      <c r="UX88" s="802"/>
      <c r="UY88" s="802"/>
      <c r="UZ88" s="802"/>
      <c r="VA88" s="802"/>
      <c r="VB88" s="802"/>
      <c r="VC88" s="802"/>
      <c r="VD88" s="802"/>
      <c r="VE88" s="802"/>
      <c r="VF88" s="802"/>
      <c r="VG88" s="802"/>
      <c r="VH88" s="802"/>
      <c r="VI88" s="802"/>
      <c r="VJ88" s="802"/>
      <c r="VK88" s="802"/>
      <c r="VL88" s="802"/>
      <c r="VM88" s="802"/>
      <c r="VN88" s="802"/>
      <c r="VO88" s="802"/>
      <c r="VP88" s="802"/>
      <c r="VQ88" s="802"/>
      <c r="VR88" s="802"/>
      <c r="VS88" s="802"/>
      <c r="VT88" s="802"/>
      <c r="VU88" s="802"/>
      <c r="VV88" s="802"/>
      <c r="VW88" s="802"/>
      <c r="VX88" s="802"/>
      <c r="VY88" s="802"/>
      <c r="VZ88" s="802"/>
      <c r="WA88" s="802"/>
      <c r="WB88" s="802"/>
      <c r="WC88" s="802"/>
      <c r="WD88" s="802"/>
      <c r="WE88" s="802"/>
      <c r="WF88" s="802"/>
      <c r="WG88" s="802"/>
      <c r="WH88" s="802"/>
      <c r="WI88" s="802"/>
      <c r="WJ88" s="802"/>
      <c r="WK88" s="802"/>
      <c r="WL88" s="802"/>
      <c r="WM88" s="802"/>
      <c r="WN88" s="802"/>
      <c r="WO88" s="802"/>
      <c r="WP88" s="802"/>
      <c r="WQ88" s="802"/>
      <c r="WR88" s="802"/>
      <c r="WS88" s="802"/>
      <c r="WT88" s="802"/>
      <c r="WU88" s="802"/>
      <c r="WV88" s="802"/>
      <c r="WW88" s="802"/>
      <c r="WX88" s="802"/>
      <c r="WY88" s="802"/>
      <c r="WZ88" s="802"/>
    </row>
    <row r="89" spans="1:624" s="794" customFormat="1" ht="37.5">
      <c r="A89" s="853">
        <f t="shared" si="1"/>
        <v>83</v>
      </c>
      <c r="B89" s="814" t="s">
        <v>889</v>
      </c>
      <c r="C89" s="859"/>
      <c r="D89" s="859"/>
      <c r="E89" s="859"/>
      <c r="F89" s="859"/>
      <c r="G89" s="859"/>
      <c r="H89" s="838">
        <v>34.799999999999997</v>
      </c>
    </row>
    <row r="90" spans="1:624" ht="37.5" outlineLevel="1">
      <c r="A90" s="853">
        <f t="shared" si="1"/>
        <v>84</v>
      </c>
      <c r="B90" s="814" t="s">
        <v>1126</v>
      </c>
      <c r="C90" s="905" t="s">
        <v>911</v>
      </c>
      <c r="D90" s="905" t="s">
        <v>78</v>
      </c>
      <c r="E90" s="905" t="s">
        <v>359</v>
      </c>
      <c r="F90" s="905" t="s">
        <v>1159</v>
      </c>
      <c r="G90" s="904">
        <v>522</v>
      </c>
      <c r="H90" s="861">
        <v>15.5</v>
      </c>
    </row>
    <row r="91" spans="1:624" ht="56.25" outlineLevel="1">
      <c r="A91" s="853">
        <f t="shared" si="1"/>
        <v>85</v>
      </c>
      <c r="B91" s="814" t="s">
        <v>1271</v>
      </c>
      <c r="C91" s="905">
        <v>833</v>
      </c>
      <c r="D91" s="905" t="s">
        <v>372</v>
      </c>
      <c r="E91" s="905" t="s">
        <v>79</v>
      </c>
      <c r="F91" s="905" t="s">
        <v>1157</v>
      </c>
      <c r="G91" s="904">
        <v>522</v>
      </c>
      <c r="H91" s="861">
        <v>0.1</v>
      </c>
    </row>
    <row r="92" spans="1:624" ht="37.5" outlineLevel="1">
      <c r="A92" s="853">
        <f t="shared" si="1"/>
        <v>86</v>
      </c>
      <c r="B92" s="814" t="s">
        <v>1242</v>
      </c>
      <c r="C92" s="905">
        <v>833</v>
      </c>
      <c r="D92" s="905" t="s">
        <v>372</v>
      </c>
      <c r="E92" s="905" t="s">
        <v>79</v>
      </c>
      <c r="F92" s="905" t="s">
        <v>1155</v>
      </c>
      <c r="G92" s="904">
        <v>522</v>
      </c>
      <c r="H92" s="861">
        <v>9.8000000000000007</v>
      </c>
    </row>
    <row r="93" spans="1:624" ht="37.5" outlineLevel="1">
      <c r="A93" s="853">
        <f t="shared" si="1"/>
        <v>87</v>
      </c>
      <c r="B93" s="814" t="s">
        <v>1234</v>
      </c>
      <c r="C93" s="905">
        <v>833</v>
      </c>
      <c r="D93" s="905" t="s">
        <v>372</v>
      </c>
      <c r="E93" s="905" t="s">
        <v>79</v>
      </c>
      <c r="F93" s="905" t="s">
        <v>1155</v>
      </c>
      <c r="G93" s="918" t="s">
        <v>967</v>
      </c>
      <c r="H93" s="845">
        <v>0.1</v>
      </c>
      <c r="I93" s="802"/>
      <c r="J93" s="802"/>
      <c r="K93" s="802"/>
      <c r="L93" s="802"/>
      <c r="M93" s="802"/>
      <c r="N93" s="802"/>
      <c r="O93" s="802"/>
      <c r="P93" s="802"/>
      <c r="Q93" s="802"/>
      <c r="R93" s="802"/>
      <c r="S93" s="802"/>
      <c r="T93" s="802"/>
      <c r="U93" s="802"/>
      <c r="V93" s="802"/>
      <c r="W93" s="802"/>
      <c r="X93" s="802"/>
      <c r="Y93" s="802"/>
      <c r="Z93" s="802"/>
      <c r="AA93" s="802"/>
      <c r="AB93" s="802"/>
      <c r="AC93" s="802"/>
      <c r="AD93" s="802"/>
      <c r="AE93" s="802"/>
      <c r="AF93" s="802"/>
      <c r="AG93" s="802"/>
      <c r="AH93" s="802"/>
      <c r="AI93" s="802"/>
      <c r="AJ93" s="802"/>
      <c r="AK93" s="802"/>
      <c r="AL93" s="802"/>
      <c r="AM93" s="802"/>
      <c r="AN93" s="802"/>
      <c r="AO93" s="802"/>
      <c r="AP93" s="802"/>
      <c r="AQ93" s="802"/>
      <c r="AR93" s="802"/>
      <c r="AS93" s="802"/>
      <c r="AT93" s="802"/>
      <c r="AU93" s="802"/>
      <c r="AV93" s="802"/>
      <c r="AW93" s="802"/>
      <c r="AX93" s="802"/>
      <c r="AY93" s="802"/>
      <c r="AZ93" s="802"/>
      <c r="BA93" s="802"/>
      <c r="BB93" s="802"/>
      <c r="BC93" s="802"/>
      <c r="BD93" s="802"/>
      <c r="BE93" s="802"/>
      <c r="BF93" s="802"/>
      <c r="BG93" s="802"/>
      <c r="BH93" s="802"/>
      <c r="BI93" s="802"/>
      <c r="BJ93" s="802"/>
      <c r="BK93" s="802"/>
      <c r="BL93" s="802"/>
      <c r="BM93" s="802"/>
      <c r="BN93" s="802"/>
      <c r="BO93" s="802"/>
      <c r="BP93" s="802"/>
      <c r="BQ93" s="802"/>
      <c r="BR93" s="802"/>
      <c r="BS93" s="802"/>
      <c r="BT93" s="802"/>
      <c r="BU93" s="802"/>
      <c r="BV93" s="802"/>
      <c r="BW93" s="802"/>
      <c r="BX93" s="802"/>
      <c r="BY93" s="802"/>
      <c r="BZ93" s="802"/>
      <c r="CA93" s="802"/>
      <c r="CB93" s="802"/>
      <c r="CC93" s="802"/>
      <c r="CD93" s="802"/>
      <c r="CE93" s="802"/>
      <c r="CF93" s="802"/>
      <c r="CG93" s="802"/>
      <c r="CH93" s="802"/>
      <c r="CI93" s="802"/>
      <c r="CJ93" s="802"/>
      <c r="CK93" s="802"/>
      <c r="CL93" s="802"/>
      <c r="CM93" s="802"/>
      <c r="CN93" s="802"/>
      <c r="CO93" s="802"/>
      <c r="CP93" s="802"/>
      <c r="CQ93" s="802"/>
      <c r="CR93" s="802"/>
      <c r="CS93" s="802"/>
      <c r="CT93" s="802"/>
      <c r="CU93" s="802"/>
      <c r="CV93" s="802"/>
      <c r="CW93" s="802"/>
      <c r="CX93" s="802"/>
      <c r="CY93" s="802"/>
      <c r="CZ93" s="802"/>
      <c r="DA93" s="802"/>
      <c r="DB93" s="802"/>
      <c r="DC93" s="802"/>
      <c r="DD93" s="802"/>
      <c r="DE93" s="802"/>
      <c r="DF93" s="802"/>
      <c r="DG93" s="802"/>
      <c r="DH93" s="802"/>
      <c r="DI93" s="802"/>
      <c r="DJ93" s="802"/>
      <c r="DK93" s="802"/>
      <c r="DL93" s="802"/>
      <c r="DM93" s="802"/>
      <c r="DN93" s="802"/>
      <c r="DO93" s="802"/>
      <c r="DP93" s="802"/>
      <c r="DQ93" s="802"/>
      <c r="DR93" s="802"/>
      <c r="DS93" s="802"/>
      <c r="DT93" s="802"/>
      <c r="DU93" s="802"/>
      <c r="DV93" s="802"/>
      <c r="DW93" s="802"/>
      <c r="DX93" s="802"/>
      <c r="DY93" s="802"/>
      <c r="DZ93" s="802"/>
      <c r="EA93" s="802"/>
      <c r="EB93" s="802"/>
      <c r="EC93" s="802"/>
      <c r="ED93" s="802"/>
      <c r="EE93" s="802"/>
      <c r="EF93" s="802"/>
      <c r="EG93" s="802"/>
      <c r="EH93" s="802"/>
      <c r="EI93" s="802"/>
      <c r="EJ93" s="802"/>
      <c r="EK93" s="802"/>
      <c r="EL93" s="802"/>
      <c r="EM93" s="802"/>
      <c r="EN93" s="802"/>
      <c r="EO93" s="802"/>
      <c r="EP93" s="802"/>
      <c r="EQ93" s="802"/>
      <c r="ER93" s="802"/>
      <c r="ES93" s="802"/>
      <c r="ET93" s="802"/>
      <c r="EU93" s="802"/>
      <c r="EV93" s="802"/>
      <c r="EW93" s="802"/>
      <c r="EX93" s="802"/>
      <c r="EY93" s="802"/>
      <c r="EZ93" s="802"/>
      <c r="FA93" s="802"/>
      <c r="FB93" s="802"/>
      <c r="FC93" s="802"/>
      <c r="FD93" s="802"/>
      <c r="FE93" s="802"/>
      <c r="FF93" s="802"/>
      <c r="FG93" s="802"/>
      <c r="FH93" s="802"/>
      <c r="FI93" s="802"/>
      <c r="FJ93" s="802"/>
      <c r="FK93" s="802"/>
      <c r="FL93" s="802"/>
      <c r="FM93" s="802"/>
      <c r="FN93" s="802"/>
      <c r="FO93" s="802"/>
      <c r="FP93" s="802"/>
      <c r="FQ93" s="802"/>
      <c r="FR93" s="802"/>
      <c r="FS93" s="802"/>
      <c r="FT93" s="802"/>
      <c r="FU93" s="802"/>
      <c r="FV93" s="802"/>
      <c r="FW93" s="802"/>
      <c r="FX93" s="802"/>
      <c r="FY93" s="802"/>
      <c r="FZ93" s="802"/>
      <c r="GA93" s="802"/>
      <c r="GB93" s="802"/>
      <c r="GC93" s="802"/>
      <c r="GD93" s="802"/>
      <c r="GE93" s="802"/>
      <c r="GF93" s="802"/>
      <c r="GG93" s="802"/>
      <c r="GH93" s="802"/>
      <c r="GI93" s="802"/>
      <c r="GJ93" s="802"/>
      <c r="GK93" s="802"/>
      <c r="GL93" s="802"/>
      <c r="GM93" s="802"/>
      <c r="GN93" s="802"/>
      <c r="GO93" s="802"/>
      <c r="GP93" s="802"/>
      <c r="GQ93" s="802"/>
      <c r="GR93" s="802"/>
      <c r="GS93" s="802"/>
      <c r="GT93" s="802"/>
      <c r="GU93" s="802"/>
      <c r="GV93" s="802"/>
      <c r="GW93" s="802"/>
      <c r="GX93" s="802"/>
      <c r="GY93" s="802"/>
      <c r="GZ93" s="802"/>
      <c r="HA93" s="802"/>
      <c r="HB93" s="802"/>
      <c r="HC93" s="802"/>
      <c r="HD93" s="802"/>
      <c r="HE93" s="802"/>
      <c r="HF93" s="802"/>
      <c r="HG93" s="802"/>
      <c r="HH93" s="802"/>
      <c r="HI93" s="802"/>
      <c r="HJ93" s="802"/>
      <c r="HK93" s="802"/>
      <c r="HL93" s="802"/>
      <c r="HM93" s="802"/>
      <c r="HN93" s="802"/>
      <c r="HO93" s="802"/>
      <c r="HP93" s="802"/>
      <c r="HQ93" s="802"/>
      <c r="HR93" s="802"/>
      <c r="HS93" s="802"/>
      <c r="HT93" s="802"/>
      <c r="HU93" s="802"/>
      <c r="HV93" s="802"/>
      <c r="HW93" s="802"/>
      <c r="HX93" s="802"/>
      <c r="HY93" s="802"/>
      <c r="HZ93" s="802"/>
      <c r="IA93" s="802"/>
      <c r="IB93" s="802"/>
      <c r="IC93" s="802"/>
      <c r="ID93" s="802"/>
      <c r="IE93" s="802"/>
      <c r="IF93" s="802"/>
      <c r="IG93" s="802"/>
      <c r="IH93" s="802"/>
      <c r="II93" s="802"/>
      <c r="IJ93" s="802"/>
      <c r="IK93" s="802"/>
      <c r="IL93" s="802"/>
      <c r="IM93" s="802"/>
      <c r="IN93" s="802"/>
      <c r="IO93" s="802"/>
      <c r="IP93" s="802"/>
      <c r="IQ93" s="802"/>
      <c r="IR93" s="802"/>
      <c r="IS93" s="802"/>
      <c r="IT93" s="802"/>
      <c r="IU93" s="802"/>
      <c r="IV93" s="802"/>
      <c r="IW93" s="802"/>
      <c r="IX93" s="802"/>
      <c r="IY93" s="802"/>
      <c r="IZ93" s="802"/>
      <c r="JA93" s="802"/>
      <c r="JB93" s="802"/>
      <c r="JC93" s="802"/>
      <c r="JD93" s="802"/>
      <c r="JE93" s="802"/>
      <c r="JF93" s="802"/>
      <c r="JG93" s="802"/>
      <c r="JH93" s="802"/>
      <c r="JI93" s="802"/>
      <c r="JJ93" s="802"/>
      <c r="JK93" s="802"/>
      <c r="JL93" s="802"/>
      <c r="JM93" s="802"/>
      <c r="JN93" s="802"/>
      <c r="JO93" s="802"/>
      <c r="JP93" s="802"/>
      <c r="JQ93" s="802"/>
      <c r="JR93" s="802"/>
      <c r="JS93" s="802"/>
      <c r="JT93" s="802"/>
      <c r="JU93" s="802"/>
      <c r="JV93" s="802"/>
      <c r="JW93" s="802"/>
      <c r="JX93" s="802"/>
      <c r="JY93" s="802"/>
      <c r="JZ93" s="802"/>
      <c r="KA93" s="802"/>
      <c r="KB93" s="802"/>
      <c r="KC93" s="802"/>
      <c r="KD93" s="802"/>
      <c r="KE93" s="802"/>
      <c r="KF93" s="802"/>
      <c r="KG93" s="802"/>
      <c r="KH93" s="802"/>
      <c r="KI93" s="802"/>
      <c r="KJ93" s="802"/>
      <c r="KK93" s="802"/>
      <c r="KL93" s="802"/>
      <c r="KM93" s="802"/>
      <c r="KN93" s="802"/>
      <c r="KO93" s="802"/>
      <c r="KP93" s="802"/>
      <c r="KQ93" s="802"/>
      <c r="KR93" s="802"/>
      <c r="KS93" s="802"/>
      <c r="KT93" s="802"/>
      <c r="KU93" s="802"/>
      <c r="KV93" s="802"/>
      <c r="KW93" s="802"/>
      <c r="KX93" s="802"/>
      <c r="KY93" s="802"/>
      <c r="KZ93" s="802"/>
      <c r="LA93" s="802"/>
      <c r="LB93" s="802"/>
      <c r="LC93" s="802"/>
      <c r="LD93" s="802"/>
      <c r="LE93" s="802"/>
      <c r="LF93" s="802"/>
      <c r="LG93" s="802"/>
      <c r="LH93" s="802"/>
      <c r="LI93" s="802"/>
      <c r="LJ93" s="802"/>
      <c r="LK93" s="802"/>
      <c r="LL93" s="802"/>
      <c r="LM93" s="802"/>
      <c r="LN93" s="802"/>
      <c r="LO93" s="802"/>
      <c r="LP93" s="802"/>
      <c r="LQ93" s="802"/>
      <c r="LR93" s="802"/>
      <c r="LS93" s="802"/>
      <c r="LT93" s="802"/>
      <c r="LU93" s="802"/>
      <c r="LV93" s="802"/>
      <c r="LW93" s="802"/>
      <c r="LX93" s="802"/>
      <c r="LY93" s="802"/>
      <c r="LZ93" s="802"/>
      <c r="MA93" s="802"/>
      <c r="MB93" s="802"/>
      <c r="MC93" s="802"/>
      <c r="MD93" s="802"/>
      <c r="ME93" s="802"/>
      <c r="MF93" s="802"/>
      <c r="MG93" s="802"/>
      <c r="MH93" s="802"/>
      <c r="MI93" s="802"/>
      <c r="MJ93" s="802"/>
      <c r="MK93" s="802"/>
      <c r="ML93" s="802"/>
      <c r="MM93" s="802"/>
      <c r="MN93" s="802"/>
      <c r="MO93" s="802"/>
      <c r="MP93" s="802"/>
      <c r="MQ93" s="802"/>
      <c r="MR93" s="802"/>
      <c r="MS93" s="802"/>
      <c r="MT93" s="802"/>
      <c r="MU93" s="802"/>
      <c r="MV93" s="802"/>
      <c r="MW93" s="802"/>
      <c r="MX93" s="802"/>
      <c r="MY93" s="802"/>
      <c r="MZ93" s="802"/>
      <c r="NA93" s="802"/>
      <c r="NB93" s="802"/>
      <c r="NC93" s="802"/>
      <c r="ND93" s="802"/>
      <c r="NE93" s="802"/>
      <c r="NF93" s="802"/>
      <c r="NG93" s="802"/>
      <c r="NH93" s="802"/>
      <c r="NI93" s="802"/>
      <c r="NJ93" s="802"/>
      <c r="NK93" s="802"/>
      <c r="NL93" s="802"/>
      <c r="NM93" s="802"/>
      <c r="NN93" s="802"/>
      <c r="NO93" s="802"/>
      <c r="NP93" s="802"/>
      <c r="NQ93" s="802"/>
      <c r="NR93" s="802"/>
      <c r="NS93" s="802"/>
      <c r="NT93" s="802"/>
      <c r="NU93" s="802"/>
      <c r="NV93" s="802"/>
      <c r="NW93" s="802"/>
      <c r="NX93" s="802"/>
      <c r="NY93" s="802"/>
      <c r="NZ93" s="802"/>
      <c r="OA93" s="802"/>
      <c r="OB93" s="802"/>
      <c r="OC93" s="802"/>
      <c r="OD93" s="802"/>
      <c r="OE93" s="802"/>
      <c r="OF93" s="802"/>
      <c r="OG93" s="802"/>
      <c r="OH93" s="802"/>
      <c r="OI93" s="802"/>
      <c r="OJ93" s="802"/>
      <c r="OK93" s="802"/>
      <c r="OL93" s="802"/>
      <c r="OM93" s="802"/>
      <c r="ON93" s="802"/>
      <c r="OO93" s="802"/>
      <c r="OP93" s="802"/>
      <c r="OQ93" s="802"/>
      <c r="OR93" s="802"/>
      <c r="OS93" s="802"/>
      <c r="OT93" s="802"/>
      <c r="OU93" s="802"/>
      <c r="OV93" s="802"/>
      <c r="OW93" s="802"/>
      <c r="OX93" s="802"/>
      <c r="OY93" s="802"/>
      <c r="OZ93" s="802"/>
      <c r="PA93" s="802"/>
      <c r="PB93" s="802"/>
      <c r="PC93" s="802"/>
      <c r="PD93" s="802"/>
      <c r="PE93" s="802"/>
      <c r="PF93" s="802"/>
      <c r="PG93" s="802"/>
      <c r="PH93" s="802"/>
      <c r="PI93" s="802"/>
      <c r="PJ93" s="802"/>
      <c r="PK93" s="802"/>
      <c r="PL93" s="802"/>
      <c r="PM93" s="802"/>
      <c r="PN93" s="802"/>
      <c r="PO93" s="802"/>
      <c r="PP93" s="802"/>
      <c r="PQ93" s="802"/>
      <c r="PR93" s="802"/>
      <c r="PS93" s="802"/>
      <c r="PT93" s="802"/>
      <c r="PU93" s="802"/>
      <c r="PV93" s="802"/>
      <c r="PW93" s="802"/>
      <c r="PX93" s="802"/>
      <c r="PY93" s="802"/>
      <c r="PZ93" s="802"/>
      <c r="QA93" s="802"/>
      <c r="QB93" s="802"/>
      <c r="QC93" s="802"/>
      <c r="QD93" s="802"/>
      <c r="QE93" s="802"/>
      <c r="QF93" s="802"/>
      <c r="QG93" s="802"/>
      <c r="QH93" s="802"/>
      <c r="QI93" s="802"/>
      <c r="QJ93" s="802"/>
      <c r="QK93" s="802"/>
      <c r="QL93" s="802"/>
      <c r="QM93" s="802"/>
      <c r="QN93" s="802"/>
      <c r="QO93" s="802"/>
      <c r="QP93" s="802"/>
      <c r="QQ93" s="802"/>
      <c r="QR93" s="802"/>
      <c r="QS93" s="802"/>
      <c r="QT93" s="802"/>
      <c r="QU93" s="802"/>
      <c r="QV93" s="802"/>
      <c r="QW93" s="802"/>
      <c r="QX93" s="802"/>
      <c r="QY93" s="802"/>
      <c r="QZ93" s="802"/>
      <c r="RA93" s="802"/>
      <c r="RB93" s="802"/>
      <c r="RC93" s="802"/>
      <c r="RD93" s="802"/>
      <c r="RE93" s="802"/>
      <c r="RF93" s="802"/>
      <c r="RG93" s="802"/>
      <c r="RH93" s="802"/>
      <c r="RI93" s="802"/>
      <c r="RJ93" s="802"/>
      <c r="RK93" s="802"/>
      <c r="RL93" s="802"/>
      <c r="RM93" s="802"/>
      <c r="RN93" s="802"/>
      <c r="RO93" s="802"/>
      <c r="RP93" s="802"/>
      <c r="RQ93" s="802"/>
      <c r="RR93" s="802"/>
      <c r="RS93" s="802"/>
      <c r="RT93" s="802"/>
      <c r="RU93" s="802"/>
      <c r="RV93" s="802"/>
      <c r="RW93" s="802"/>
      <c r="RX93" s="802"/>
      <c r="RY93" s="802"/>
      <c r="RZ93" s="802"/>
      <c r="SA93" s="802"/>
      <c r="SB93" s="802"/>
      <c r="SC93" s="802"/>
      <c r="SD93" s="802"/>
      <c r="SE93" s="802"/>
      <c r="SF93" s="802"/>
      <c r="SG93" s="802"/>
      <c r="SH93" s="802"/>
      <c r="SI93" s="802"/>
      <c r="SJ93" s="802"/>
      <c r="SK93" s="802"/>
      <c r="SL93" s="802"/>
      <c r="SM93" s="802"/>
      <c r="SN93" s="802"/>
      <c r="SO93" s="802"/>
      <c r="SP93" s="802"/>
      <c r="SQ93" s="802"/>
      <c r="SR93" s="802"/>
      <c r="SS93" s="802"/>
      <c r="ST93" s="802"/>
      <c r="SU93" s="802"/>
      <c r="SV93" s="802"/>
      <c r="SW93" s="802"/>
      <c r="SX93" s="802"/>
      <c r="SY93" s="802"/>
      <c r="SZ93" s="802"/>
      <c r="TA93" s="802"/>
      <c r="TB93" s="802"/>
      <c r="TC93" s="802"/>
      <c r="TD93" s="802"/>
      <c r="TE93" s="802"/>
      <c r="TF93" s="802"/>
      <c r="TG93" s="802"/>
      <c r="TH93" s="802"/>
      <c r="TI93" s="802"/>
      <c r="TJ93" s="802"/>
      <c r="TK93" s="802"/>
      <c r="TL93" s="802"/>
      <c r="TM93" s="802"/>
      <c r="TN93" s="802"/>
      <c r="TO93" s="802"/>
      <c r="TP93" s="802"/>
      <c r="TQ93" s="802"/>
      <c r="TR93" s="802"/>
      <c r="TS93" s="802"/>
      <c r="TT93" s="802"/>
      <c r="TU93" s="802"/>
      <c r="TV93" s="802"/>
      <c r="TW93" s="802"/>
      <c r="TX93" s="802"/>
      <c r="TY93" s="802"/>
      <c r="TZ93" s="802"/>
      <c r="UA93" s="802"/>
      <c r="UB93" s="802"/>
      <c r="UC93" s="802"/>
      <c r="UD93" s="802"/>
      <c r="UE93" s="802"/>
      <c r="UF93" s="802"/>
      <c r="UG93" s="802"/>
      <c r="UH93" s="802"/>
      <c r="UI93" s="802"/>
      <c r="UJ93" s="802"/>
      <c r="UK93" s="802"/>
      <c r="UL93" s="802"/>
      <c r="UM93" s="802"/>
      <c r="UN93" s="802"/>
      <c r="UO93" s="802"/>
      <c r="UP93" s="802"/>
      <c r="UQ93" s="802"/>
      <c r="UR93" s="802"/>
      <c r="US93" s="802"/>
      <c r="UT93" s="802"/>
      <c r="UU93" s="802"/>
      <c r="UV93" s="802"/>
      <c r="UW93" s="802"/>
      <c r="UX93" s="802"/>
      <c r="UY93" s="802"/>
      <c r="UZ93" s="802"/>
      <c r="VA93" s="802"/>
      <c r="VB93" s="802"/>
      <c r="VC93" s="802"/>
      <c r="VD93" s="802"/>
      <c r="VE93" s="802"/>
      <c r="VF93" s="802"/>
      <c r="VG93" s="802"/>
      <c r="VH93" s="802"/>
      <c r="VI93" s="802"/>
      <c r="VJ93" s="802"/>
      <c r="VK93" s="802"/>
      <c r="VL93" s="802"/>
      <c r="VM93" s="802"/>
      <c r="VN93" s="802"/>
      <c r="VO93" s="802"/>
      <c r="VP93" s="802"/>
      <c r="VQ93" s="802"/>
      <c r="VR93" s="802"/>
      <c r="VS93" s="802"/>
      <c r="VT93" s="802"/>
      <c r="VU93" s="802"/>
      <c r="VV93" s="802"/>
      <c r="VW93" s="802"/>
      <c r="VX93" s="802"/>
      <c r="VY93" s="802"/>
      <c r="VZ93" s="802"/>
      <c r="WA93" s="802"/>
      <c r="WB93" s="802"/>
      <c r="WC93" s="802"/>
      <c r="WD93" s="802"/>
      <c r="WE93" s="802"/>
      <c r="WF93" s="802"/>
      <c r="WG93" s="802"/>
      <c r="WH93" s="802"/>
      <c r="WI93" s="802"/>
      <c r="WJ93" s="802"/>
      <c r="WK93" s="802"/>
      <c r="WL93" s="802"/>
      <c r="WM93" s="802"/>
      <c r="WN93" s="802"/>
      <c r="WO93" s="802"/>
      <c r="WP93" s="802"/>
      <c r="WQ93" s="802"/>
      <c r="WR93" s="802"/>
      <c r="WS93" s="802"/>
      <c r="WT93" s="802"/>
      <c r="WU93" s="802"/>
      <c r="WV93" s="802"/>
      <c r="WW93" s="802"/>
      <c r="WX93" s="802"/>
      <c r="WY93" s="802"/>
      <c r="WZ93" s="802"/>
    </row>
    <row r="94" spans="1:624" ht="56.25" outlineLevel="1">
      <c r="A94" s="853">
        <f t="shared" si="1"/>
        <v>88</v>
      </c>
      <c r="B94" s="814" t="s">
        <v>1261</v>
      </c>
      <c r="C94" s="905">
        <v>833</v>
      </c>
      <c r="D94" s="905" t="s">
        <v>372</v>
      </c>
      <c r="E94" s="905" t="s">
        <v>79</v>
      </c>
      <c r="F94" s="905" t="s">
        <v>1155</v>
      </c>
      <c r="G94" s="904">
        <v>522</v>
      </c>
      <c r="H94" s="861">
        <v>0.1</v>
      </c>
    </row>
    <row r="95" spans="1:624" ht="37.5" outlineLevel="1">
      <c r="A95" s="853">
        <f t="shared" si="1"/>
        <v>89</v>
      </c>
      <c r="B95" s="814" t="s">
        <v>1273</v>
      </c>
      <c r="C95" s="905">
        <v>833</v>
      </c>
      <c r="D95" s="905" t="s">
        <v>372</v>
      </c>
      <c r="E95" s="905" t="s">
        <v>79</v>
      </c>
      <c r="F95" s="905" t="s">
        <v>1155</v>
      </c>
      <c r="G95" s="904">
        <v>522</v>
      </c>
      <c r="H95" s="861">
        <v>5.6</v>
      </c>
    </row>
    <row r="96" spans="1:624" ht="37.5" outlineLevel="1">
      <c r="A96" s="853">
        <f t="shared" si="1"/>
        <v>90</v>
      </c>
      <c r="B96" s="814" t="s">
        <v>1274</v>
      </c>
      <c r="C96" s="905">
        <v>833</v>
      </c>
      <c r="D96" s="905" t="s">
        <v>372</v>
      </c>
      <c r="E96" s="905" t="s">
        <v>79</v>
      </c>
      <c r="F96" s="905" t="s">
        <v>1155</v>
      </c>
      <c r="G96" s="904">
        <v>522</v>
      </c>
      <c r="H96" s="861">
        <v>3.5</v>
      </c>
    </row>
    <row r="97" spans="1:624" ht="56.25" outlineLevel="1">
      <c r="A97" s="853">
        <f t="shared" si="1"/>
        <v>91</v>
      </c>
      <c r="B97" s="807" t="s">
        <v>1294</v>
      </c>
      <c r="C97" s="905">
        <v>833</v>
      </c>
      <c r="D97" s="905" t="s">
        <v>372</v>
      </c>
      <c r="E97" s="905" t="s">
        <v>79</v>
      </c>
      <c r="F97" s="905" t="s">
        <v>1155</v>
      </c>
      <c r="G97" s="904">
        <v>522</v>
      </c>
      <c r="H97" s="861">
        <v>0.1</v>
      </c>
    </row>
    <row r="98" spans="1:624" s="794" customFormat="1" ht="37.5">
      <c r="A98" s="853">
        <f t="shared" si="1"/>
        <v>92</v>
      </c>
      <c r="B98" s="814" t="s">
        <v>890</v>
      </c>
      <c r="C98" s="859"/>
      <c r="D98" s="859"/>
      <c r="E98" s="859"/>
      <c r="F98" s="859"/>
      <c r="G98" s="859"/>
      <c r="H98" s="837">
        <v>58.7</v>
      </c>
    </row>
    <row r="99" spans="1:624" s="806" customFormat="1" ht="37.5" outlineLevel="1">
      <c r="A99" s="853">
        <f t="shared" si="1"/>
        <v>93</v>
      </c>
      <c r="B99" s="814" t="s">
        <v>1206</v>
      </c>
      <c r="C99" s="905" t="s">
        <v>911</v>
      </c>
      <c r="D99" s="905" t="s">
        <v>372</v>
      </c>
      <c r="E99" s="905" t="s">
        <v>79</v>
      </c>
      <c r="F99" s="905" t="s">
        <v>1155</v>
      </c>
      <c r="G99" s="904">
        <v>522</v>
      </c>
      <c r="H99" s="845">
        <v>51.5</v>
      </c>
    </row>
    <row r="100" spans="1:624" s="802" customFormat="1" ht="30.75" customHeight="1" outlineLevel="1">
      <c r="A100" s="853">
        <f t="shared" si="1"/>
        <v>94</v>
      </c>
      <c r="B100" s="814" t="s">
        <v>1097</v>
      </c>
      <c r="C100" s="905">
        <v>833</v>
      </c>
      <c r="D100" s="905" t="s">
        <v>276</v>
      </c>
      <c r="E100" s="905" t="s">
        <v>79</v>
      </c>
      <c r="F100" s="905" t="s">
        <v>1164</v>
      </c>
      <c r="G100" s="904">
        <v>522</v>
      </c>
      <c r="H100" s="861">
        <v>7.2</v>
      </c>
    </row>
    <row r="101" spans="1:624" s="794" customFormat="1" ht="37.5">
      <c r="A101" s="853">
        <f t="shared" si="1"/>
        <v>95</v>
      </c>
      <c r="B101" s="814" t="s">
        <v>891</v>
      </c>
      <c r="C101" s="859"/>
      <c r="D101" s="859"/>
      <c r="E101" s="859"/>
      <c r="F101" s="859"/>
      <c r="G101" s="859"/>
      <c r="H101" s="837">
        <v>80.099999999999994</v>
      </c>
    </row>
    <row r="102" spans="1:624" s="803" customFormat="1" ht="37.5" outlineLevel="1">
      <c r="A102" s="853">
        <f t="shared" si="1"/>
        <v>96</v>
      </c>
      <c r="B102" s="814" t="s">
        <v>1205</v>
      </c>
      <c r="C102" s="905" t="s">
        <v>911</v>
      </c>
      <c r="D102" s="905" t="s">
        <v>78</v>
      </c>
      <c r="E102" s="905" t="s">
        <v>359</v>
      </c>
      <c r="F102" s="905" t="s">
        <v>1156</v>
      </c>
      <c r="G102" s="904">
        <v>522</v>
      </c>
      <c r="H102" s="861">
        <v>0.1</v>
      </c>
      <c r="I102" s="806"/>
      <c r="J102" s="806"/>
      <c r="K102" s="806"/>
      <c r="L102" s="806"/>
      <c r="M102" s="806"/>
      <c r="N102" s="806"/>
      <c r="O102" s="806"/>
      <c r="P102" s="806"/>
      <c r="Q102" s="806"/>
      <c r="R102" s="806"/>
      <c r="S102" s="806"/>
      <c r="T102" s="806"/>
      <c r="U102" s="806"/>
      <c r="V102" s="806"/>
      <c r="W102" s="806"/>
      <c r="X102" s="806"/>
      <c r="Y102" s="806"/>
      <c r="Z102" s="806"/>
      <c r="AA102" s="806"/>
      <c r="AB102" s="806"/>
      <c r="AC102" s="806"/>
      <c r="AD102" s="806"/>
      <c r="AE102" s="806"/>
      <c r="AF102" s="806"/>
      <c r="AG102" s="806"/>
      <c r="AH102" s="806"/>
      <c r="AI102" s="806"/>
      <c r="AJ102" s="806"/>
      <c r="AK102" s="806"/>
      <c r="AL102" s="806"/>
      <c r="AM102" s="806"/>
      <c r="AN102" s="806"/>
      <c r="AO102" s="806"/>
      <c r="AP102" s="806"/>
      <c r="AQ102" s="806"/>
      <c r="AR102" s="806"/>
      <c r="AS102" s="806"/>
      <c r="AT102" s="806"/>
      <c r="AU102" s="806"/>
      <c r="AV102" s="806"/>
      <c r="AW102" s="806"/>
      <c r="AX102" s="806"/>
      <c r="AY102" s="806"/>
      <c r="AZ102" s="806"/>
      <c r="BA102" s="806"/>
      <c r="BB102" s="806"/>
      <c r="BC102" s="806"/>
      <c r="BD102" s="806"/>
      <c r="BE102" s="806"/>
      <c r="BF102" s="806"/>
      <c r="BG102" s="806"/>
      <c r="BH102" s="806"/>
      <c r="BI102" s="806"/>
      <c r="BJ102" s="806"/>
      <c r="BK102" s="806"/>
      <c r="BL102" s="806"/>
      <c r="BM102" s="806"/>
      <c r="BN102" s="806"/>
      <c r="BO102" s="806"/>
      <c r="BP102" s="806"/>
      <c r="BQ102" s="806"/>
      <c r="BR102" s="806"/>
      <c r="BS102" s="806"/>
      <c r="BT102" s="806"/>
      <c r="BU102" s="806"/>
      <c r="BV102" s="806"/>
      <c r="BW102" s="806"/>
      <c r="BX102" s="806"/>
      <c r="BY102" s="806"/>
      <c r="BZ102" s="806"/>
      <c r="CA102" s="806"/>
      <c r="CB102" s="806"/>
      <c r="CC102" s="806"/>
      <c r="CD102" s="806"/>
      <c r="CE102" s="806"/>
      <c r="CF102" s="806"/>
      <c r="CG102" s="806"/>
      <c r="CH102" s="806"/>
      <c r="CI102" s="806"/>
      <c r="CJ102" s="806"/>
      <c r="CK102" s="806"/>
      <c r="CL102" s="806"/>
      <c r="CM102" s="806"/>
      <c r="CN102" s="806"/>
      <c r="CO102" s="806"/>
      <c r="CP102" s="806"/>
      <c r="CQ102" s="806"/>
      <c r="CR102" s="806"/>
      <c r="CS102" s="806"/>
      <c r="CT102" s="806"/>
      <c r="CU102" s="806"/>
      <c r="CV102" s="806"/>
      <c r="CW102" s="806"/>
      <c r="CX102" s="806"/>
      <c r="CY102" s="806"/>
      <c r="CZ102" s="806"/>
      <c r="DA102" s="806"/>
      <c r="DB102" s="806"/>
      <c r="DC102" s="806"/>
      <c r="DD102" s="806"/>
      <c r="DE102" s="806"/>
      <c r="DF102" s="806"/>
      <c r="DG102" s="806"/>
      <c r="DH102" s="806"/>
      <c r="DI102" s="806"/>
      <c r="DJ102" s="806"/>
      <c r="DK102" s="806"/>
      <c r="DL102" s="806"/>
      <c r="DM102" s="806"/>
      <c r="DN102" s="806"/>
      <c r="DO102" s="806"/>
      <c r="DP102" s="806"/>
      <c r="DQ102" s="806"/>
      <c r="DR102" s="806"/>
      <c r="DS102" s="806"/>
      <c r="DT102" s="806"/>
      <c r="DU102" s="806"/>
      <c r="DV102" s="806"/>
      <c r="DW102" s="806"/>
      <c r="DX102" s="806"/>
      <c r="DY102" s="806"/>
      <c r="DZ102" s="806"/>
      <c r="EA102" s="806"/>
      <c r="EB102" s="806"/>
      <c r="EC102" s="806"/>
      <c r="ED102" s="806"/>
      <c r="EE102" s="806"/>
      <c r="EF102" s="806"/>
      <c r="EG102" s="806"/>
      <c r="EH102" s="806"/>
      <c r="EI102" s="806"/>
      <c r="EJ102" s="806"/>
      <c r="EK102" s="806"/>
      <c r="EL102" s="806"/>
      <c r="EM102" s="806"/>
      <c r="EN102" s="806"/>
      <c r="EO102" s="806"/>
      <c r="EP102" s="806"/>
      <c r="EQ102" s="806"/>
      <c r="ER102" s="806"/>
      <c r="ES102" s="806"/>
      <c r="ET102" s="806"/>
      <c r="EU102" s="806"/>
      <c r="EV102" s="806"/>
      <c r="EW102" s="806"/>
      <c r="EX102" s="806"/>
      <c r="EY102" s="806"/>
      <c r="EZ102" s="806"/>
      <c r="FA102" s="806"/>
      <c r="FB102" s="806"/>
      <c r="FC102" s="806"/>
      <c r="FD102" s="806"/>
      <c r="FE102" s="806"/>
      <c r="FF102" s="806"/>
      <c r="FG102" s="806"/>
      <c r="FH102" s="806"/>
      <c r="FI102" s="806"/>
      <c r="FJ102" s="806"/>
      <c r="FK102" s="806"/>
      <c r="FL102" s="806"/>
      <c r="FM102" s="806"/>
      <c r="FN102" s="806"/>
      <c r="FO102" s="806"/>
      <c r="FP102" s="806"/>
      <c r="FQ102" s="806"/>
      <c r="FR102" s="806"/>
      <c r="FS102" s="806"/>
      <c r="FT102" s="806"/>
      <c r="FU102" s="806"/>
      <c r="FV102" s="806"/>
      <c r="FW102" s="806"/>
      <c r="FX102" s="806"/>
      <c r="FY102" s="806"/>
      <c r="FZ102" s="806"/>
      <c r="GA102" s="806"/>
      <c r="GB102" s="806"/>
      <c r="GC102" s="806"/>
      <c r="GD102" s="806"/>
      <c r="GE102" s="806"/>
      <c r="GF102" s="806"/>
      <c r="GG102" s="806"/>
      <c r="GH102" s="806"/>
      <c r="GI102" s="806"/>
      <c r="GJ102" s="806"/>
      <c r="GK102" s="806"/>
      <c r="GL102" s="806"/>
      <c r="GM102" s="806"/>
      <c r="GN102" s="806"/>
      <c r="GO102" s="806"/>
      <c r="GP102" s="806"/>
      <c r="GQ102" s="806"/>
      <c r="GR102" s="806"/>
      <c r="GS102" s="806"/>
      <c r="GT102" s="806"/>
      <c r="GU102" s="806"/>
      <c r="GV102" s="806"/>
      <c r="GW102" s="806"/>
      <c r="GX102" s="806"/>
      <c r="GY102" s="806"/>
      <c r="GZ102" s="806"/>
      <c r="HA102" s="806"/>
      <c r="HB102" s="806"/>
      <c r="HC102" s="806"/>
      <c r="HD102" s="806"/>
      <c r="HE102" s="806"/>
      <c r="HF102" s="806"/>
      <c r="HG102" s="806"/>
      <c r="HH102" s="806"/>
      <c r="HI102" s="806"/>
      <c r="HJ102" s="806"/>
      <c r="HK102" s="806"/>
      <c r="HL102" s="806"/>
      <c r="HM102" s="806"/>
      <c r="HN102" s="806"/>
      <c r="HO102" s="806"/>
      <c r="HP102" s="806"/>
      <c r="HQ102" s="806"/>
      <c r="HR102" s="806"/>
      <c r="HS102" s="806"/>
      <c r="HT102" s="806"/>
      <c r="HU102" s="806"/>
      <c r="HV102" s="806"/>
      <c r="HW102" s="806"/>
      <c r="HX102" s="806"/>
      <c r="HY102" s="806"/>
      <c r="HZ102" s="806"/>
      <c r="IA102" s="806"/>
      <c r="IB102" s="806"/>
      <c r="IC102" s="806"/>
      <c r="ID102" s="806"/>
      <c r="IE102" s="806"/>
      <c r="IF102" s="806"/>
      <c r="IG102" s="806"/>
      <c r="IH102" s="806"/>
      <c r="II102" s="806"/>
      <c r="IJ102" s="806"/>
      <c r="IK102" s="806"/>
      <c r="IL102" s="806"/>
      <c r="IM102" s="806"/>
      <c r="IN102" s="806"/>
      <c r="IO102" s="806"/>
      <c r="IP102" s="806"/>
      <c r="IQ102" s="806"/>
      <c r="IR102" s="806"/>
      <c r="IS102" s="806"/>
      <c r="IT102" s="806"/>
      <c r="IU102" s="806"/>
      <c r="IV102" s="806"/>
      <c r="IW102" s="806"/>
      <c r="IX102" s="806"/>
      <c r="IY102" s="806"/>
      <c r="IZ102" s="806"/>
      <c r="JA102" s="806"/>
      <c r="JB102" s="806"/>
      <c r="JC102" s="806"/>
      <c r="JD102" s="806"/>
      <c r="JE102" s="806"/>
      <c r="JF102" s="806"/>
      <c r="JG102" s="806"/>
      <c r="JH102" s="806"/>
      <c r="JI102" s="806"/>
      <c r="JJ102" s="806"/>
      <c r="JK102" s="806"/>
      <c r="JL102" s="806"/>
      <c r="JM102" s="806"/>
      <c r="JN102" s="806"/>
      <c r="JO102" s="806"/>
      <c r="JP102" s="806"/>
      <c r="JQ102" s="806"/>
      <c r="JR102" s="806"/>
      <c r="JS102" s="806"/>
      <c r="JT102" s="806"/>
      <c r="JU102" s="806"/>
      <c r="JV102" s="806"/>
      <c r="JW102" s="806"/>
      <c r="JX102" s="806"/>
      <c r="JY102" s="806"/>
      <c r="JZ102" s="806"/>
      <c r="KA102" s="806"/>
      <c r="KB102" s="806"/>
      <c r="KC102" s="806"/>
      <c r="KD102" s="806"/>
      <c r="KE102" s="806"/>
      <c r="KF102" s="806"/>
      <c r="KG102" s="806"/>
      <c r="KH102" s="806"/>
      <c r="KI102" s="806"/>
      <c r="KJ102" s="806"/>
      <c r="KK102" s="806"/>
      <c r="KL102" s="806"/>
      <c r="KM102" s="806"/>
      <c r="KN102" s="806"/>
      <c r="KO102" s="806"/>
      <c r="KP102" s="806"/>
      <c r="KQ102" s="806"/>
      <c r="KR102" s="806"/>
      <c r="KS102" s="806"/>
      <c r="KT102" s="806"/>
      <c r="KU102" s="806"/>
      <c r="KV102" s="806"/>
      <c r="KW102" s="806"/>
      <c r="KX102" s="806"/>
      <c r="KY102" s="806"/>
      <c r="KZ102" s="806"/>
      <c r="LA102" s="806"/>
      <c r="LB102" s="806"/>
      <c r="LC102" s="806"/>
      <c r="LD102" s="806"/>
      <c r="LE102" s="806"/>
      <c r="LF102" s="806"/>
      <c r="LG102" s="806"/>
      <c r="LH102" s="806"/>
      <c r="LI102" s="806"/>
      <c r="LJ102" s="806"/>
      <c r="LK102" s="806"/>
      <c r="LL102" s="806"/>
      <c r="LM102" s="806"/>
      <c r="LN102" s="806"/>
      <c r="LO102" s="806"/>
      <c r="LP102" s="806"/>
      <c r="LQ102" s="806"/>
      <c r="LR102" s="806"/>
      <c r="LS102" s="806"/>
      <c r="LT102" s="806"/>
      <c r="LU102" s="806"/>
      <c r="LV102" s="806"/>
      <c r="LW102" s="806"/>
      <c r="LX102" s="806"/>
      <c r="LY102" s="806"/>
      <c r="LZ102" s="806"/>
      <c r="MA102" s="806"/>
      <c r="MB102" s="806"/>
      <c r="MC102" s="806"/>
      <c r="MD102" s="806"/>
      <c r="ME102" s="806"/>
      <c r="MF102" s="806"/>
      <c r="MG102" s="806"/>
      <c r="MH102" s="806"/>
      <c r="MI102" s="806"/>
      <c r="MJ102" s="806"/>
      <c r="MK102" s="806"/>
      <c r="ML102" s="806"/>
      <c r="MM102" s="806"/>
      <c r="MN102" s="806"/>
      <c r="MO102" s="806"/>
      <c r="MP102" s="806"/>
      <c r="MQ102" s="806"/>
      <c r="MR102" s="806"/>
      <c r="MS102" s="806"/>
      <c r="MT102" s="806"/>
      <c r="MU102" s="806"/>
      <c r="MV102" s="806"/>
      <c r="MW102" s="806"/>
      <c r="MX102" s="806"/>
      <c r="MY102" s="806"/>
      <c r="MZ102" s="806"/>
      <c r="NA102" s="806"/>
      <c r="NB102" s="806"/>
      <c r="NC102" s="806"/>
      <c r="ND102" s="806"/>
      <c r="NE102" s="806"/>
      <c r="NF102" s="806"/>
      <c r="NG102" s="806"/>
      <c r="NH102" s="806"/>
      <c r="NI102" s="806"/>
      <c r="NJ102" s="806"/>
      <c r="NK102" s="806"/>
      <c r="NL102" s="806"/>
      <c r="NM102" s="806"/>
      <c r="NN102" s="806"/>
      <c r="NO102" s="806"/>
      <c r="NP102" s="806"/>
      <c r="NQ102" s="806"/>
      <c r="NR102" s="806"/>
      <c r="NS102" s="806"/>
      <c r="NT102" s="806"/>
      <c r="NU102" s="806"/>
      <c r="NV102" s="806"/>
      <c r="NW102" s="806"/>
      <c r="NX102" s="806"/>
      <c r="NY102" s="806"/>
      <c r="NZ102" s="806"/>
      <c r="OA102" s="806"/>
      <c r="OB102" s="806"/>
      <c r="OC102" s="806"/>
      <c r="OD102" s="806"/>
      <c r="OE102" s="806"/>
      <c r="OF102" s="806"/>
      <c r="OG102" s="806"/>
      <c r="OH102" s="806"/>
      <c r="OI102" s="806"/>
      <c r="OJ102" s="806"/>
      <c r="OK102" s="806"/>
      <c r="OL102" s="806"/>
      <c r="OM102" s="806"/>
      <c r="ON102" s="806"/>
      <c r="OO102" s="806"/>
      <c r="OP102" s="806"/>
      <c r="OQ102" s="806"/>
      <c r="OR102" s="806"/>
      <c r="OS102" s="806"/>
      <c r="OT102" s="806"/>
      <c r="OU102" s="806"/>
      <c r="OV102" s="806"/>
      <c r="OW102" s="806"/>
      <c r="OX102" s="806"/>
      <c r="OY102" s="806"/>
      <c r="OZ102" s="806"/>
      <c r="PA102" s="806"/>
      <c r="PB102" s="806"/>
      <c r="PC102" s="806"/>
      <c r="PD102" s="806"/>
      <c r="PE102" s="806"/>
      <c r="PF102" s="806"/>
      <c r="PG102" s="806"/>
      <c r="PH102" s="806"/>
      <c r="PI102" s="806"/>
      <c r="PJ102" s="806"/>
      <c r="PK102" s="806"/>
      <c r="PL102" s="806"/>
      <c r="PM102" s="806"/>
      <c r="PN102" s="806"/>
      <c r="PO102" s="806"/>
      <c r="PP102" s="806"/>
      <c r="PQ102" s="806"/>
      <c r="PR102" s="806"/>
      <c r="PS102" s="806"/>
      <c r="PT102" s="806"/>
      <c r="PU102" s="806"/>
      <c r="PV102" s="806"/>
      <c r="PW102" s="806"/>
      <c r="PX102" s="806"/>
      <c r="PY102" s="806"/>
      <c r="PZ102" s="806"/>
      <c r="QA102" s="806"/>
      <c r="QB102" s="806"/>
      <c r="QC102" s="806"/>
      <c r="QD102" s="806"/>
      <c r="QE102" s="806"/>
      <c r="QF102" s="806"/>
      <c r="QG102" s="806"/>
      <c r="QH102" s="806"/>
      <c r="QI102" s="806"/>
      <c r="QJ102" s="806"/>
      <c r="QK102" s="806"/>
      <c r="QL102" s="806"/>
      <c r="QM102" s="806"/>
      <c r="QN102" s="806"/>
      <c r="QO102" s="806"/>
      <c r="QP102" s="806"/>
      <c r="QQ102" s="806"/>
      <c r="QR102" s="806"/>
      <c r="QS102" s="806"/>
      <c r="QT102" s="806"/>
      <c r="QU102" s="806"/>
      <c r="QV102" s="806"/>
      <c r="QW102" s="806"/>
      <c r="QX102" s="806"/>
      <c r="QY102" s="806"/>
      <c r="QZ102" s="806"/>
      <c r="RA102" s="806"/>
      <c r="RB102" s="806"/>
      <c r="RC102" s="806"/>
      <c r="RD102" s="806"/>
      <c r="RE102" s="806"/>
      <c r="RF102" s="806"/>
      <c r="RG102" s="806"/>
      <c r="RH102" s="806"/>
      <c r="RI102" s="806"/>
      <c r="RJ102" s="806"/>
      <c r="RK102" s="806"/>
      <c r="RL102" s="806"/>
      <c r="RM102" s="806"/>
      <c r="RN102" s="806"/>
      <c r="RO102" s="806"/>
      <c r="RP102" s="806"/>
      <c r="RQ102" s="806"/>
      <c r="RR102" s="806"/>
      <c r="RS102" s="806"/>
      <c r="RT102" s="806"/>
      <c r="RU102" s="806"/>
      <c r="RV102" s="806"/>
      <c r="RW102" s="806"/>
      <c r="RX102" s="806"/>
      <c r="RY102" s="806"/>
      <c r="RZ102" s="806"/>
      <c r="SA102" s="806"/>
      <c r="SB102" s="806"/>
      <c r="SC102" s="806"/>
      <c r="SD102" s="806"/>
      <c r="SE102" s="806"/>
      <c r="SF102" s="806"/>
      <c r="SG102" s="806"/>
      <c r="SH102" s="806"/>
      <c r="SI102" s="806"/>
      <c r="SJ102" s="806"/>
      <c r="SK102" s="806"/>
      <c r="SL102" s="806"/>
      <c r="SM102" s="806"/>
      <c r="SN102" s="806"/>
      <c r="SO102" s="806"/>
      <c r="SP102" s="806"/>
      <c r="SQ102" s="806"/>
      <c r="SR102" s="806"/>
      <c r="SS102" s="806"/>
      <c r="ST102" s="806"/>
      <c r="SU102" s="806"/>
      <c r="SV102" s="806"/>
      <c r="SW102" s="806"/>
      <c r="SX102" s="806"/>
      <c r="SY102" s="806"/>
      <c r="SZ102" s="806"/>
      <c r="TA102" s="806"/>
      <c r="TB102" s="806"/>
      <c r="TC102" s="806"/>
      <c r="TD102" s="806"/>
      <c r="TE102" s="806"/>
      <c r="TF102" s="806"/>
      <c r="TG102" s="806"/>
      <c r="TH102" s="806"/>
      <c r="TI102" s="806"/>
      <c r="TJ102" s="806"/>
      <c r="TK102" s="806"/>
      <c r="TL102" s="806"/>
      <c r="TM102" s="806"/>
      <c r="TN102" s="806"/>
      <c r="TO102" s="806"/>
      <c r="TP102" s="806"/>
      <c r="TQ102" s="806"/>
      <c r="TR102" s="806"/>
      <c r="TS102" s="806"/>
      <c r="TT102" s="806"/>
      <c r="TU102" s="806"/>
      <c r="TV102" s="806"/>
      <c r="TW102" s="806"/>
      <c r="TX102" s="806"/>
      <c r="TY102" s="806"/>
      <c r="TZ102" s="806"/>
      <c r="UA102" s="806"/>
      <c r="UB102" s="806"/>
      <c r="UC102" s="806"/>
      <c r="UD102" s="806"/>
      <c r="UE102" s="806"/>
      <c r="UF102" s="806"/>
      <c r="UG102" s="806"/>
      <c r="UH102" s="806"/>
      <c r="UI102" s="806"/>
      <c r="UJ102" s="806"/>
      <c r="UK102" s="806"/>
      <c r="UL102" s="806"/>
      <c r="UM102" s="806"/>
      <c r="UN102" s="806"/>
      <c r="UO102" s="806"/>
      <c r="UP102" s="806"/>
      <c r="UQ102" s="806"/>
      <c r="UR102" s="806"/>
      <c r="US102" s="806"/>
      <c r="UT102" s="806"/>
      <c r="UU102" s="806"/>
      <c r="UV102" s="806"/>
      <c r="UW102" s="806"/>
      <c r="UX102" s="806"/>
      <c r="UY102" s="806"/>
      <c r="UZ102" s="806"/>
      <c r="VA102" s="806"/>
      <c r="VB102" s="806"/>
      <c r="VC102" s="806"/>
      <c r="VD102" s="806"/>
      <c r="VE102" s="806"/>
      <c r="VF102" s="806"/>
      <c r="VG102" s="806"/>
      <c r="VH102" s="806"/>
      <c r="VI102" s="806"/>
      <c r="VJ102" s="806"/>
      <c r="VK102" s="806"/>
      <c r="VL102" s="806"/>
      <c r="VM102" s="806"/>
      <c r="VN102" s="806"/>
      <c r="VO102" s="806"/>
      <c r="VP102" s="806"/>
      <c r="VQ102" s="806"/>
      <c r="VR102" s="806"/>
      <c r="VS102" s="806"/>
      <c r="VT102" s="806"/>
      <c r="VU102" s="806"/>
      <c r="VV102" s="806"/>
      <c r="VW102" s="806"/>
      <c r="VX102" s="806"/>
      <c r="VY102" s="806"/>
      <c r="VZ102" s="806"/>
      <c r="WA102" s="806"/>
      <c r="WB102" s="806"/>
      <c r="WC102" s="806"/>
      <c r="WD102" s="806"/>
      <c r="WE102" s="806"/>
      <c r="WF102" s="806"/>
      <c r="WG102" s="806"/>
      <c r="WH102" s="806"/>
      <c r="WI102" s="806"/>
      <c r="WJ102" s="806"/>
      <c r="WK102" s="806"/>
      <c r="WL102" s="806"/>
      <c r="WM102" s="806"/>
      <c r="WN102" s="806"/>
      <c r="WO102" s="806"/>
      <c r="WP102" s="806"/>
      <c r="WQ102" s="806"/>
      <c r="WR102" s="806"/>
      <c r="WS102" s="806"/>
      <c r="WT102" s="806"/>
      <c r="WU102" s="806"/>
      <c r="WV102" s="806"/>
    </row>
    <row r="103" spans="1:624" ht="37.5" outlineLevel="1">
      <c r="A103" s="853">
        <f t="shared" si="1"/>
        <v>97</v>
      </c>
      <c r="B103" s="816" t="s">
        <v>1088</v>
      </c>
      <c r="C103" s="905" t="s">
        <v>911</v>
      </c>
      <c r="D103" s="905" t="s">
        <v>372</v>
      </c>
      <c r="E103" s="905" t="s">
        <v>79</v>
      </c>
      <c r="F103" s="905" t="s">
        <v>1157</v>
      </c>
      <c r="G103" s="904">
        <v>522</v>
      </c>
      <c r="H103" s="861">
        <v>10</v>
      </c>
    </row>
    <row r="104" spans="1:624" ht="37.5" outlineLevel="1">
      <c r="A104" s="853">
        <f t="shared" si="1"/>
        <v>98</v>
      </c>
      <c r="B104" s="815" t="s">
        <v>937</v>
      </c>
      <c r="C104" s="905">
        <v>833</v>
      </c>
      <c r="D104" s="856" t="s">
        <v>276</v>
      </c>
      <c r="E104" s="856" t="s">
        <v>79</v>
      </c>
      <c r="F104" s="905" t="s">
        <v>1164</v>
      </c>
      <c r="G104" s="904">
        <v>522</v>
      </c>
      <c r="H104" s="861">
        <v>70</v>
      </c>
    </row>
    <row r="105" spans="1:624" s="821" customFormat="1" ht="37.5">
      <c r="A105" s="853">
        <f t="shared" si="1"/>
        <v>99</v>
      </c>
      <c r="B105" s="814" t="s">
        <v>892</v>
      </c>
      <c r="C105" s="859"/>
      <c r="D105" s="859"/>
      <c r="E105" s="859"/>
      <c r="F105" s="859"/>
      <c r="G105" s="859"/>
      <c r="H105" s="837">
        <v>147.40700000000001</v>
      </c>
    </row>
    <row r="106" spans="1:624" s="822" customFormat="1" ht="37.5" outlineLevel="1">
      <c r="A106" s="853">
        <f t="shared" si="1"/>
        <v>100</v>
      </c>
      <c r="B106" s="816" t="s">
        <v>970</v>
      </c>
      <c r="C106" s="905">
        <v>833</v>
      </c>
      <c r="D106" s="905" t="s">
        <v>78</v>
      </c>
      <c r="E106" s="905" t="s">
        <v>359</v>
      </c>
      <c r="F106" s="905" t="s">
        <v>1156</v>
      </c>
      <c r="G106" s="904">
        <v>522</v>
      </c>
      <c r="H106" s="861">
        <v>5.6369999999999996</v>
      </c>
    </row>
    <row r="107" spans="1:624" s="822" customFormat="1" ht="37.5" outlineLevel="1">
      <c r="A107" s="853">
        <f t="shared" si="1"/>
        <v>101</v>
      </c>
      <c r="B107" s="816" t="s">
        <v>1237</v>
      </c>
      <c r="C107" s="905" t="s">
        <v>911</v>
      </c>
      <c r="D107" s="905" t="s">
        <v>78</v>
      </c>
      <c r="E107" s="905" t="s">
        <v>359</v>
      </c>
      <c r="F107" s="905" t="s">
        <v>1159</v>
      </c>
      <c r="G107" s="904">
        <v>522</v>
      </c>
      <c r="H107" s="861">
        <v>35</v>
      </c>
    </row>
    <row r="108" spans="1:624" s="803" customFormat="1" ht="37.5" outlineLevel="1">
      <c r="A108" s="853">
        <f t="shared" si="1"/>
        <v>102</v>
      </c>
      <c r="B108" s="814" t="s">
        <v>1079</v>
      </c>
      <c r="C108" s="905" t="s">
        <v>911</v>
      </c>
      <c r="D108" s="905" t="s">
        <v>78</v>
      </c>
      <c r="E108" s="905" t="s">
        <v>359</v>
      </c>
      <c r="F108" s="905" t="s">
        <v>1156</v>
      </c>
      <c r="G108" s="904">
        <v>522</v>
      </c>
      <c r="H108" s="861">
        <v>19.271999999999998</v>
      </c>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2"/>
      <c r="AY108" s="802"/>
      <c r="AZ108" s="802"/>
      <c r="BA108" s="802"/>
      <c r="BB108" s="802"/>
      <c r="BC108" s="802"/>
      <c r="BD108" s="802"/>
      <c r="BE108" s="802"/>
      <c r="BF108" s="802"/>
      <c r="BG108" s="802"/>
      <c r="BH108" s="802"/>
      <c r="BI108" s="802"/>
      <c r="BJ108" s="802"/>
      <c r="BK108" s="802"/>
      <c r="BL108" s="802"/>
      <c r="BM108" s="802"/>
      <c r="BN108" s="802"/>
      <c r="BO108" s="802"/>
      <c r="BP108" s="802"/>
      <c r="BQ108" s="802"/>
      <c r="BR108" s="802"/>
      <c r="BS108" s="802"/>
      <c r="BT108" s="802"/>
      <c r="BU108" s="802"/>
      <c r="BV108" s="802"/>
      <c r="BW108" s="802"/>
      <c r="BX108" s="802"/>
      <c r="BY108" s="802"/>
      <c r="BZ108" s="802"/>
      <c r="CA108" s="802"/>
      <c r="CB108" s="802"/>
      <c r="CC108" s="802"/>
      <c r="CD108" s="802"/>
      <c r="CE108" s="802"/>
      <c r="CF108" s="802"/>
      <c r="CG108" s="802"/>
      <c r="CH108" s="802"/>
      <c r="CI108" s="802"/>
      <c r="CJ108" s="802"/>
      <c r="CK108" s="802"/>
      <c r="CL108" s="802"/>
      <c r="CM108" s="802"/>
      <c r="CN108" s="802"/>
      <c r="CO108" s="802"/>
      <c r="CP108" s="802"/>
      <c r="CQ108" s="802"/>
      <c r="CR108" s="802"/>
      <c r="CS108" s="802"/>
      <c r="CT108" s="802"/>
      <c r="CU108" s="802"/>
      <c r="CV108" s="802"/>
      <c r="CW108" s="802"/>
      <c r="CX108" s="802"/>
      <c r="CY108" s="802"/>
      <c r="CZ108" s="802"/>
      <c r="DA108" s="802"/>
      <c r="DB108" s="802"/>
      <c r="DC108" s="802"/>
      <c r="DD108" s="802"/>
      <c r="DE108" s="802"/>
      <c r="DF108" s="802"/>
      <c r="DG108" s="802"/>
      <c r="DH108" s="802"/>
      <c r="DI108" s="802"/>
      <c r="DJ108" s="802"/>
      <c r="DK108" s="802"/>
      <c r="DL108" s="802"/>
      <c r="DM108" s="802"/>
      <c r="DN108" s="802"/>
      <c r="DO108" s="802"/>
      <c r="DP108" s="802"/>
      <c r="DQ108" s="802"/>
      <c r="DR108" s="802"/>
      <c r="DS108" s="802"/>
      <c r="DT108" s="802"/>
      <c r="DU108" s="802"/>
      <c r="DV108" s="802"/>
      <c r="DW108" s="802"/>
      <c r="DX108" s="802"/>
      <c r="DY108" s="802"/>
      <c r="DZ108" s="802"/>
      <c r="EA108" s="802"/>
      <c r="EB108" s="802"/>
      <c r="EC108" s="802"/>
      <c r="ED108" s="802"/>
      <c r="EE108" s="802"/>
      <c r="EF108" s="802"/>
      <c r="EG108" s="802"/>
      <c r="EH108" s="802"/>
      <c r="EI108" s="802"/>
      <c r="EJ108" s="802"/>
      <c r="EK108" s="802"/>
      <c r="EL108" s="802"/>
      <c r="EM108" s="802"/>
      <c r="EN108" s="802"/>
      <c r="EO108" s="802"/>
      <c r="EP108" s="802"/>
      <c r="EQ108" s="802"/>
      <c r="ER108" s="802"/>
      <c r="ES108" s="802"/>
      <c r="ET108" s="802"/>
      <c r="EU108" s="802"/>
      <c r="EV108" s="802"/>
      <c r="EW108" s="802"/>
      <c r="EX108" s="802"/>
      <c r="EY108" s="802"/>
      <c r="EZ108" s="802"/>
      <c r="FA108" s="802"/>
      <c r="FB108" s="802"/>
      <c r="FC108" s="802"/>
      <c r="FD108" s="802"/>
      <c r="FE108" s="802"/>
      <c r="FF108" s="802"/>
      <c r="FG108" s="802"/>
      <c r="FH108" s="802"/>
      <c r="FI108" s="802"/>
      <c r="FJ108" s="802"/>
      <c r="FK108" s="802"/>
      <c r="FL108" s="802"/>
      <c r="FM108" s="802"/>
      <c r="FN108" s="802"/>
      <c r="FO108" s="802"/>
      <c r="FP108" s="802"/>
      <c r="FQ108" s="802"/>
      <c r="FR108" s="802"/>
      <c r="FS108" s="802"/>
      <c r="FT108" s="802"/>
      <c r="FU108" s="802"/>
      <c r="FV108" s="802"/>
      <c r="FW108" s="802"/>
      <c r="FX108" s="802"/>
      <c r="FY108" s="802"/>
      <c r="FZ108" s="802"/>
      <c r="GA108" s="802"/>
      <c r="GB108" s="802"/>
      <c r="GC108" s="802"/>
      <c r="GD108" s="802"/>
      <c r="GE108" s="802"/>
      <c r="GF108" s="802"/>
      <c r="GG108" s="802"/>
      <c r="GH108" s="802"/>
      <c r="GI108" s="802"/>
      <c r="GJ108" s="802"/>
      <c r="GK108" s="802"/>
      <c r="GL108" s="802"/>
      <c r="GM108" s="802"/>
      <c r="GN108" s="802"/>
      <c r="GO108" s="802"/>
      <c r="GP108" s="802"/>
      <c r="GQ108" s="802"/>
      <c r="GR108" s="802"/>
      <c r="GS108" s="802"/>
      <c r="GT108" s="802"/>
      <c r="GU108" s="802"/>
      <c r="GV108" s="802"/>
      <c r="GW108" s="802"/>
      <c r="GX108" s="802"/>
      <c r="GY108" s="802"/>
      <c r="GZ108" s="802"/>
      <c r="HA108" s="802"/>
      <c r="HB108" s="802"/>
      <c r="HC108" s="802"/>
      <c r="HD108" s="802"/>
      <c r="HE108" s="802"/>
      <c r="HF108" s="802"/>
      <c r="HG108" s="802"/>
      <c r="HH108" s="802"/>
      <c r="HI108" s="802"/>
      <c r="HJ108" s="802"/>
      <c r="HK108" s="802"/>
      <c r="HL108" s="802"/>
      <c r="HM108" s="802"/>
      <c r="HN108" s="802"/>
      <c r="HO108" s="802"/>
      <c r="HP108" s="802"/>
      <c r="HQ108" s="802"/>
      <c r="HR108" s="802"/>
      <c r="HS108" s="802"/>
      <c r="HT108" s="802"/>
      <c r="HU108" s="802"/>
      <c r="HV108" s="802"/>
      <c r="HW108" s="802"/>
      <c r="HX108" s="802"/>
      <c r="HY108" s="802"/>
      <c r="HZ108" s="802"/>
      <c r="IA108" s="802"/>
      <c r="IB108" s="802"/>
      <c r="IC108" s="802"/>
      <c r="ID108" s="802"/>
      <c r="IE108" s="802"/>
      <c r="IF108" s="802"/>
      <c r="IG108" s="802"/>
      <c r="IH108" s="802"/>
      <c r="II108" s="802"/>
      <c r="IJ108" s="802"/>
      <c r="IK108" s="802"/>
      <c r="IL108" s="802"/>
      <c r="IM108" s="802"/>
      <c r="IN108" s="802"/>
      <c r="IO108" s="802"/>
      <c r="IP108" s="802"/>
      <c r="IQ108" s="802"/>
      <c r="IR108" s="802"/>
      <c r="IS108" s="802"/>
      <c r="IT108" s="802"/>
      <c r="IU108" s="802"/>
      <c r="IV108" s="802"/>
      <c r="IW108" s="802"/>
      <c r="IX108" s="802"/>
      <c r="IY108" s="802"/>
      <c r="IZ108" s="802"/>
      <c r="JA108" s="802"/>
      <c r="JB108" s="802"/>
      <c r="JC108" s="802"/>
      <c r="JD108" s="802"/>
      <c r="JE108" s="802"/>
      <c r="JF108" s="802"/>
      <c r="JG108" s="802"/>
      <c r="JH108" s="802"/>
      <c r="JI108" s="802"/>
      <c r="JJ108" s="802"/>
      <c r="JK108" s="802"/>
      <c r="JL108" s="802"/>
      <c r="JM108" s="802"/>
      <c r="JN108" s="802"/>
      <c r="JO108" s="802"/>
      <c r="JP108" s="802"/>
      <c r="JQ108" s="802"/>
      <c r="JR108" s="802"/>
      <c r="JS108" s="802"/>
      <c r="JT108" s="802"/>
      <c r="JU108" s="802"/>
      <c r="JV108" s="802"/>
      <c r="JW108" s="802"/>
      <c r="JX108" s="802"/>
      <c r="JY108" s="802"/>
      <c r="JZ108" s="802"/>
      <c r="KA108" s="802"/>
      <c r="KB108" s="802"/>
      <c r="KC108" s="802"/>
      <c r="KD108" s="802"/>
      <c r="KE108" s="802"/>
      <c r="KF108" s="802"/>
      <c r="KG108" s="802"/>
      <c r="KH108" s="802"/>
      <c r="KI108" s="802"/>
      <c r="KJ108" s="802"/>
      <c r="KK108" s="802"/>
      <c r="KL108" s="802"/>
      <c r="KM108" s="802"/>
      <c r="KN108" s="802"/>
      <c r="KO108" s="802"/>
      <c r="KP108" s="802"/>
      <c r="KQ108" s="802"/>
      <c r="KR108" s="802"/>
      <c r="KS108" s="802"/>
      <c r="KT108" s="802"/>
      <c r="KU108" s="802"/>
      <c r="KV108" s="802"/>
      <c r="KW108" s="802"/>
      <c r="KX108" s="802"/>
      <c r="KY108" s="802"/>
      <c r="KZ108" s="802"/>
      <c r="LA108" s="802"/>
      <c r="LB108" s="802"/>
      <c r="LC108" s="802"/>
      <c r="LD108" s="802"/>
      <c r="LE108" s="802"/>
      <c r="LF108" s="802"/>
      <c r="LG108" s="802"/>
      <c r="LH108" s="802"/>
      <c r="LI108" s="802"/>
      <c r="LJ108" s="802"/>
      <c r="LK108" s="802"/>
      <c r="LL108" s="802"/>
      <c r="LM108" s="802"/>
      <c r="LN108" s="802"/>
      <c r="LO108" s="802"/>
      <c r="LP108" s="802"/>
      <c r="LQ108" s="802"/>
      <c r="LR108" s="802"/>
      <c r="LS108" s="802"/>
      <c r="LT108" s="802"/>
      <c r="LU108" s="802"/>
      <c r="LV108" s="802"/>
      <c r="LW108" s="802"/>
      <c r="LX108" s="802"/>
      <c r="LY108" s="802"/>
      <c r="LZ108" s="802"/>
      <c r="MA108" s="802"/>
      <c r="MB108" s="802"/>
      <c r="MC108" s="802"/>
      <c r="MD108" s="802"/>
      <c r="ME108" s="802"/>
      <c r="MF108" s="802"/>
      <c r="MG108" s="802"/>
      <c r="MH108" s="802"/>
      <c r="MI108" s="802"/>
      <c r="MJ108" s="802"/>
      <c r="MK108" s="802"/>
      <c r="ML108" s="802"/>
      <c r="MM108" s="802"/>
      <c r="MN108" s="802"/>
      <c r="MO108" s="802"/>
      <c r="MP108" s="802"/>
      <c r="MQ108" s="802"/>
      <c r="MR108" s="802"/>
      <c r="MS108" s="802"/>
      <c r="MT108" s="802"/>
      <c r="MU108" s="802"/>
      <c r="MV108" s="802"/>
      <c r="MW108" s="802"/>
      <c r="MX108" s="802"/>
      <c r="MY108" s="802"/>
      <c r="MZ108" s="802"/>
      <c r="NA108" s="802"/>
      <c r="NB108" s="802"/>
      <c r="NC108" s="802"/>
      <c r="ND108" s="802"/>
      <c r="NE108" s="802"/>
      <c r="NF108" s="802"/>
      <c r="NG108" s="802"/>
      <c r="NH108" s="802"/>
      <c r="NI108" s="802"/>
      <c r="NJ108" s="802"/>
      <c r="NK108" s="802"/>
      <c r="NL108" s="802"/>
      <c r="NM108" s="802"/>
      <c r="NN108" s="802"/>
      <c r="NO108" s="802"/>
      <c r="NP108" s="802"/>
      <c r="NQ108" s="802"/>
      <c r="NR108" s="802"/>
      <c r="NS108" s="802"/>
      <c r="NT108" s="802"/>
      <c r="NU108" s="802"/>
      <c r="NV108" s="802"/>
      <c r="NW108" s="802"/>
      <c r="NX108" s="802"/>
      <c r="NY108" s="802"/>
      <c r="NZ108" s="802"/>
      <c r="OA108" s="802"/>
      <c r="OB108" s="802"/>
      <c r="OC108" s="802"/>
      <c r="OD108" s="802"/>
      <c r="OE108" s="802"/>
      <c r="OF108" s="802"/>
      <c r="OG108" s="802"/>
      <c r="OH108" s="802"/>
      <c r="OI108" s="802"/>
      <c r="OJ108" s="802"/>
      <c r="OK108" s="802"/>
      <c r="OL108" s="802"/>
      <c r="OM108" s="802"/>
      <c r="ON108" s="802"/>
      <c r="OO108" s="802"/>
      <c r="OP108" s="802"/>
      <c r="OQ108" s="802"/>
      <c r="OR108" s="802"/>
      <c r="OS108" s="802"/>
      <c r="OT108" s="802"/>
      <c r="OU108" s="802"/>
      <c r="OV108" s="802"/>
      <c r="OW108" s="802"/>
      <c r="OX108" s="802"/>
      <c r="OY108" s="802"/>
      <c r="OZ108" s="802"/>
      <c r="PA108" s="802"/>
      <c r="PB108" s="802"/>
      <c r="PC108" s="802"/>
      <c r="PD108" s="802"/>
      <c r="PE108" s="802"/>
      <c r="PF108" s="802"/>
      <c r="PG108" s="802"/>
      <c r="PH108" s="802"/>
      <c r="PI108" s="802"/>
      <c r="PJ108" s="802"/>
      <c r="PK108" s="802"/>
      <c r="PL108" s="802"/>
      <c r="PM108" s="802"/>
      <c r="PN108" s="802"/>
      <c r="PO108" s="802"/>
      <c r="PP108" s="802"/>
      <c r="PQ108" s="802"/>
      <c r="PR108" s="802"/>
      <c r="PS108" s="802"/>
      <c r="PT108" s="802"/>
      <c r="PU108" s="802"/>
      <c r="PV108" s="802"/>
      <c r="PW108" s="802"/>
      <c r="PX108" s="802"/>
      <c r="PY108" s="802"/>
      <c r="PZ108" s="802"/>
      <c r="QA108" s="802"/>
      <c r="QB108" s="802"/>
      <c r="QC108" s="802"/>
      <c r="QD108" s="802"/>
      <c r="QE108" s="802"/>
      <c r="QF108" s="802"/>
      <c r="QG108" s="802"/>
      <c r="QH108" s="802"/>
      <c r="QI108" s="802"/>
      <c r="QJ108" s="802"/>
      <c r="QK108" s="802"/>
      <c r="QL108" s="802"/>
      <c r="QM108" s="802"/>
      <c r="QN108" s="802"/>
      <c r="QO108" s="802"/>
      <c r="QP108" s="802"/>
      <c r="QQ108" s="802"/>
      <c r="QR108" s="802"/>
      <c r="QS108" s="802"/>
      <c r="QT108" s="802"/>
      <c r="QU108" s="802"/>
      <c r="QV108" s="802"/>
      <c r="QW108" s="802"/>
      <c r="QX108" s="802"/>
      <c r="QY108" s="802"/>
      <c r="QZ108" s="802"/>
      <c r="RA108" s="802"/>
      <c r="RB108" s="802"/>
      <c r="RC108" s="802"/>
      <c r="RD108" s="802"/>
      <c r="RE108" s="802"/>
      <c r="RF108" s="802"/>
      <c r="RG108" s="802"/>
      <c r="RH108" s="802"/>
      <c r="RI108" s="802"/>
      <c r="RJ108" s="802"/>
      <c r="RK108" s="802"/>
      <c r="RL108" s="802"/>
      <c r="RM108" s="802"/>
      <c r="RN108" s="802"/>
      <c r="RO108" s="802"/>
      <c r="RP108" s="802"/>
      <c r="RQ108" s="802"/>
      <c r="RR108" s="802"/>
      <c r="RS108" s="802"/>
      <c r="RT108" s="802"/>
      <c r="RU108" s="802"/>
      <c r="RV108" s="802"/>
      <c r="RW108" s="802"/>
      <c r="RX108" s="802"/>
      <c r="RY108" s="802"/>
      <c r="RZ108" s="802"/>
      <c r="SA108" s="802"/>
      <c r="SB108" s="802"/>
      <c r="SC108" s="802"/>
      <c r="SD108" s="802"/>
      <c r="SE108" s="802"/>
      <c r="SF108" s="802"/>
      <c r="SG108" s="802"/>
      <c r="SH108" s="802"/>
      <c r="SI108" s="802"/>
      <c r="SJ108" s="802"/>
      <c r="SK108" s="802"/>
      <c r="SL108" s="802"/>
      <c r="SM108" s="802"/>
      <c r="SN108" s="802"/>
      <c r="SO108" s="802"/>
      <c r="SP108" s="802"/>
      <c r="SQ108" s="802"/>
      <c r="SR108" s="802"/>
      <c r="SS108" s="802"/>
      <c r="ST108" s="802"/>
      <c r="SU108" s="802"/>
      <c r="SV108" s="802"/>
      <c r="SW108" s="802"/>
      <c r="SX108" s="802"/>
      <c r="SY108" s="802"/>
      <c r="SZ108" s="802"/>
      <c r="TA108" s="802"/>
      <c r="TB108" s="802"/>
      <c r="TC108" s="802"/>
      <c r="TD108" s="802"/>
      <c r="TE108" s="802"/>
      <c r="TF108" s="802"/>
      <c r="TG108" s="802"/>
      <c r="TH108" s="802"/>
      <c r="TI108" s="802"/>
      <c r="TJ108" s="802"/>
      <c r="TK108" s="802"/>
      <c r="TL108" s="802"/>
      <c r="TM108" s="802"/>
      <c r="TN108" s="802"/>
      <c r="TO108" s="802"/>
      <c r="TP108" s="802"/>
      <c r="TQ108" s="802"/>
      <c r="TR108" s="802"/>
      <c r="TS108" s="802"/>
      <c r="TT108" s="802"/>
      <c r="TU108" s="802"/>
      <c r="TV108" s="802"/>
      <c r="TW108" s="802"/>
      <c r="TX108" s="802"/>
      <c r="TY108" s="802"/>
      <c r="TZ108" s="802"/>
      <c r="UA108" s="802"/>
      <c r="UB108" s="802"/>
      <c r="UC108" s="802"/>
      <c r="UD108" s="802"/>
      <c r="UE108" s="802"/>
      <c r="UF108" s="802"/>
      <c r="UG108" s="802"/>
      <c r="UH108" s="802"/>
      <c r="UI108" s="802"/>
      <c r="UJ108" s="802"/>
      <c r="UK108" s="802"/>
      <c r="UL108" s="802"/>
      <c r="UM108" s="802"/>
      <c r="UN108" s="802"/>
      <c r="UO108" s="802"/>
      <c r="UP108" s="802"/>
      <c r="UQ108" s="802"/>
      <c r="UR108" s="802"/>
      <c r="US108" s="802"/>
      <c r="UT108" s="802"/>
      <c r="UU108" s="802"/>
      <c r="UV108" s="802"/>
      <c r="UW108" s="802"/>
      <c r="UX108" s="802"/>
      <c r="UY108" s="802"/>
      <c r="UZ108" s="802"/>
      <c r="VA108" s="802"/>
      <c r="VB108" s="802"/>
      <c r="VC108" s="802"/>
      <c r="VD108" s="802"/>
      <c r="VE108" s="802"/>
      <c r="VF108" s="802"/>
      <c r="VG108" s="802"/>
      <c r="VH108" s="802"/>
      <c r="VI108" s="802"/>
      <c r="VJ108" s="802"/>
      <c r="VK108" s="802"/>
      <c r="VL108" s="802"/>
      <c r="VM108" s="802"/>
      <c r="VN108" s="802"/>
      <c r="VO108" s="802"/>
      <c r="VP108" s="802"/>
      <c r="VQ108" s="802"/>
      <c r="VR108" s="802"/>
      <c r="VS108" s="802"/>
      <c r="VT108" s="802"/>
      <c r="VU108" s="802"/>
      <c r="VV108" s="802"/>
      <c r="VW108" s="802"/>
      <c r="VX108" s="802"/>
      <c r="VY108" s="802"/>
      <c r="VZ108" s="802"/>
      <c r="WA108" s="802"/>
      <c r="WB108" s="802"/>
      <c r="WC108" s="802"/>
      <c r="WD108" s="802"/>
      <c r="WE108" s="802"/>
      <c r="WF108" s="802"/>
      <c r="WG108" s="802"/>
      <c r="WH108" s="802"/>
      <c r="WI108" s="802"/>
      <c r="WJ108" s="802"/>
      <c r="WK108" s="802"/>
      <c r="WL108" s="802"/>
      <c r="WM108" s="802"/>
      <c r="WN108" s="802"/>
      <c r="WO108" s="802"/>
      <c r="WP108" s="802"/>
      <c r="WQ108" s="802"/>
      <c r="WR108" s="802"/>
      <c r="WS108" s="802"/>
      <c r="WT108" s="802"/>
      <c r="WU108" s="802"/>
      <c r="WV108" s="802"/>
      <c r="WW108" s="802"/>
      <c r="WX108" s="802"/>
      <c r="WY108" s="802"/>
      <c r="WZ108" s="802"/>
    </row>
    <row r="109" spans="1:624" ht="37.5" outlineLevel="1">
      <c r="A109" s="853">
        <f t="shared" si="1"/>
        <v>103</v>
      </c>
      <c r="B109" s="814" t="s">
        <v>1072</v>
      </c>
      <c r="C109" s="905">
        <v>833</v>
      </c>
      <c r="D109" s="905" t="s">
        <v>372</v>
      </c>
      <c r="E109" s="905" t="s">
        <v>79</v>
      </c>
      <c r="F109" s="905" t="s">
        <v>1156</v>
      </c>
      <c r="G109" s="904">
        <v>522</v>
      </c>
      <c r="H109" s="861">
        <v>40</v>
      </c>
    </row>
    <row r="110" spans="1:624" s="806" customFormat="1" ht="37.5" outlineLevel="1">
      <c r="A110" s="853">
        <f t="shared" si="1"/>
        <v>104</v>
      </c>
      <c r="B110" s="816" t="s">
        <v>1071</v>
      </c>
      <c r="C110" s="905" t="s">
        <v>911</v>
      </c>
      <c r="D110" s="905" t="s">
        <v>372</v>
      </c>
      <c r="E110" s="905" t="s">
        <v>79</v>
      </c>
      <c r="F110" s="905" t="s">
        <v>1157</v>
      </c>
      <c r="G110" s="904">
        <v>522</v>
      </c>
      <c r="H110" s="861">
        <v>30</v>
      </c>
    </row>
    <row r="111" spans="1:624" s="803" customFormat="1" ht="37.5" outlineLevel="1">
      <c r="A111" s="853">
        <f t="shared" si="1"/>
        <v>105</v>
      </c>
      <c r="B111" s="814" t="s">
        <v>1084</v>
      </c>
      <c r="C111" s="905" t="s">
        <v>911</v>
      </c>
      <c r="D111" s="905" t="s">
        <v>372</v>
      </c>
      <c r="E111" s="905" t="s">
        <v>79</v>
      </c>
      <c r="F111" s="905" t="s">
        <v>1155</v>
      </c>
      <c r="G111" s="904">
        <v>522</v>
      </c>
      <c r="H111" s="861">
        <v>17.498000000000001</v>
      </c>
      <c r="I111" s="802"/>
      <c r="J111" s="802"/>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2"/>
      <c r="AL111" s="802"/>
      <c r="AM111" s="802"/>
      <c r="AN111" s="802"/>
      <c r="AO111" s="802"/>
      <c r="AP111" s="802"/>
      <c r="AQ111" s="802"/>
      <c r="AR111" s="802"/>
      <c r="AS111" s="802"/>
      <c r="AT111" s="802"/>
      <c r="AU111" s="802"/>
      <c r="AV111" s="802"/>
      <c r="AW111" s="802"/>
      <c r="AX111" s="802"/>
      <c r="AY111" s="802"/>
      <c r="AZ111" s="802"/>
      <c r="BA111" s="802"/>
      <c r="BB111" s="802"/>
      <c r="BC111" s="802"/>
      <c r="BD111" s="802"/>
      <c r="BE111" s="802"/>
      <c r="BF111" s="802"/>
      <c r="BG111" s="802"/>
      <c r="BH111" s="802"/>
      <c r="BI111" s="802"/>
      <c r="BJ111" s="802"/>
      <c r="BK111" s="802"/>
      <c r="BL111" s="802"/>
      <c r="BM111" s="802"/>
      <c r="BN111" s="802"/>
      <c r="BO111" s="802"/>
      <c r="BP111" s="802"/>
      <c r="BQ111" s="802"/>
      <c r="BR111" s="802"/>
      <c r="BS111" s="802"/>
      <c r="BT111" s="802"/>
      <c r="BU111" s="802"/>
      <c r="BV111" s="802"/>
      <c r="BW111" s="802"/>
      <c r="BX111" s="802"/>
      <c r="BY111" s="802"/>
      <c r="BZ111" s="802"/>
      <c r="CA111" s="802"/>
      <c r="CB111" s="802"/>
      <c r="CC111" s="802"/>
      <c r="CD111" s="802"/>
      <c r="CE111" s="802"/>
      <c r="CF111" s="802"/>
      <c r="CG111" s="802"/>
      <c r="CH111" s="802"/>
      <c r="CI111" s="802"/>
      <c r="CJ111" s="802"/>
      <c r="CK111" s="802"/>
      <c r="CL111" s="802"/>
      <c r="CM111" s="802"/>
      <c r="CN111" s="802"/>
      <c r="CO111" s="802"/>
      <c r="CP111" s="802"/>
      <c r="CQ111" s="802"/>
      <c r="CR111" s="802"/>
      <c r="CS111" s="802"/>
      <c r="CT111" s="802"/>
      <c r="CU111" s="802"/>
      <c r="CV111" s="802"/>
      <c r="CW111" s="802"/>
      <c r="CX111" s="802"/>
      <c r="CY111" s="802"/>
      <c r="CZ111" s="802"/>
      <c r="DA111" s="802"/>
      <c r="DB111" s="802"/>
      <c r="DC111" s="802"/>
      <c r="DD111" s="802"/>
      <c r="DE111" s="802"/>
      <c r="DF111" s="802"/>
      <c r="DG111" s="802"/>
      <c r="DH111" s="802"/>
      <c r="DI111" s="802"/>
      <c r="DJ111" s="802"/>
      <c r="DK111" s="802"/>
      <c r="DL111" s="802"/>
      <c r="DM111" s="802"/>
      <c r="DN111" s="802"/>
      <c r="DO111" s="802"/>
      <c r="DP111" s="802"/>
      <c r="DQ111" s="802"/>
      <c r="DR111" s="802"/>
      <c r="DS111" s="802"/>
      <c r="DT111" s="802"/>
      <c r="DU111" s="802"/>
      <c r="DV111" s="802"/>
      <c r="DW111" s="802"/>
      <c r="DX111" s="802"/>
      <c r="DY111" s="802"/>
      <c r="DZ111" s="802"/>
      <c r="EA111" s="802"/>
      <c r="EB111" s="802"/>
      <c r="EC111" s="802"/>
      <c r="ED111" s="802"/>
      <c r="EE111" s="802"/>
      <c r="EF111" s="802"/>
      <c r="EG111" s="802"/>
      <c r="EH111" s="802"/>
      <c r="EI111" s="802"/>
      <c r="EJ111" s="802"/>
      <c r="EK111" s="802"/>
      <c r="EL111" s="802"/>
      <c r="EM111" s="802"/>
      <c r="EN111" s="802"/>
      <c r="EO111" s="802"/>
      <c r="EP111" s="802"/>
      <c r="EQ111" s="802"/>
      <c r="ER111" s="802"/>
      <c r="ES111" s="802"/>
      <c r="ET111" s="802"/>
      <c r="EU111" s="802"/>
      <c r="EV111" s="802"/>
      <c r="EW111" s="802"/>
      <c r="EX111" s="802"/>
      <c r="EY111" s="802"/>
      <c r="EZ111" s="802"/>
      <c r="FA111" s="802"/>
      <c r="FB111" s="802"/>
      <c r="FC111" s="802"/>
      <c r="FD111" s="802"/>
      <c r="FE111" s="802"/>
      <c r="FF111" s="802"/>
      <c r="FG111" s="802"/>
      <c r="FH111" s="802"/>
      <c r="FI111" s="802"/>
      <c r="FJ111" s="802"/>
      <c r="FK111" s="802"/>
      <c r="FL111" s="802"/>
      <c r="FM111" s="802"/>
      <c r="FN111" s="802"/>
      <c r="FO111" s="802"/>
      <c r="FP111" s="802"/>
      <c r="FQ111" s="802"/>
      <c r="FR111" s="802"/>
      <c r="FS111" s="802"/>
      <c r="FT111" s="802"/>
      <c r="FU111" s="802"/>
      <c r="FV111" s="802"/>
      <c r="FW111" s="802"/>
      <c r="FX111" s="802"/>
      <c r="FY111" s="802"/>
      <c r="FZ111" s="802"/>
      <c r="GA111" s="802"/>
      <c r="GB111" s="802"/>
      <c r="GC111" s="802"/>
      <c r="GD111" s="802"/>
      <c r="GE111" s="802"/>
      <c r="GF111" s="802"/>
      <c r="GG111" s="802"/>
      <c r="GH111" s="802"/>
      <c r="GI111" s="802"/>
      <c r="GJ111" s="802"/>
      <c r="GK111" s="802"/>
      <c r="GL111" s="802"/>
      <c r="GM111" s="802"/>
      <c r="GN111" s="802"/>
      <c r="GO111" s="802"/>
      <c r="GP111" s="802"/>
      <c r="GQ111" s="802"/>
      <c r="GR111" s="802"/>
      <c r="GS111" s="802"/>
      <c r="GT111" s="802"/>
      <c r="GU111" s="802"/>
      <c r="GV111" s="802"/>
      <c r="GW111" s="802"/>
      <c r="GX111" s="802"/>
      <c r="GY111" s="802"/>
      <c r="GZ111" s="802"/>
      <c r="HA111" s="802"/>
      <c r="HB111" s="802"/>
      <c r="HC111" s="802"/>
      <c r="HD111" s="802"/>
      <c r="HE111" s="802"/>
      <c r="HF111" s="802"/>
      <c r="HG111" s="802"/>
      <c r="HH111" s="802"/>
      <c r="HI111" s="802"/>
      <c r="HJ111" s="802"/>
      <c r="HK111" s="802"/>
      <c r="HL111" s="802"/>
      <c r="HM111" s="802"/>
      <c r="HN111" s="802"/>
      <c r="HO111" s="802"/>
      <c r="HP111" s="802"/>
      <c r="HQ111" s="802"/>
      <c r="HR111" s="802"/>
      <c r="HS111" s="802"/>
      <c r="HT111" s="802"/>
      <c r="HU111" s="802"/>
      <c r="HV111" s="802"/>
      <c r="HW111" s="802"/>
      <c r="HX111" s="802"/>
      <c r="HY111" s="802"/>
      <c r="HZ111" s="802"/>
      <c r="IA111" s="802"/>
      <c r="IB111" s="802"/>
      <c r="IC111" s="802"/>
      <c r="ID111" s="802"/>
      <c r="IE111" s="802"/>
      <c r="IF111" s="802"/>
      <c r="IG111" s="802"/>
      <c r="IH111" s="802"/>
      <c r="II111" s="802"/>
      <c r="IJ111" s="802"/>
      <c r="IK111" s="802"/>
      <c r="IL111" s="802"/>
      <c r="IM111" s="802"/>
      <c r="IN111" s="802"/>
      <c r="IO111" s="802"/>
      <c r="IP111" s="802"/>
      <c r="IQ111" s="802"/>
      <c r="IR111" s="802"/>
      <c r="IS111" s="802"/>
      <c r="IT111" s="802"/>
      <c r="IU111" s="802"/>
      <c r="IV111" s="802"/>
      <c r="IW111" s="802"/>
      <c r="IX111" s="802"/>
      <c r="IY111" s="802"/>
      <c r="IZ111" s="802"/>
      <c r="JA111" s="802"/>
      <c r="JB111" s="802"/>
      <c r="JC111" s="802"/>
      <c r="JD111" s="802"/>
      <c r="JE111" s="802"/>
      <c r="JF111" s="802"/>
      <c r="JG111" s="802"/>
      <c r="JH111" s="802"/>
      <c r="JI111" s="802"/>
      <c r="JJ111" s="802"/>
      <c r="JK111" s="802"/>
      <c r="JL111" s="802"/>
      <c r="JM111" s="802"/>
      <c r="JN111" s="802"/>
      <c r="JO111" s="802"/>
      <c r="JP111" s="802"/>
      <c r="JQ111" s="802"/>
      <c r="JR111" s="802"/>
      <c r="JS111" s="802"/>
      <c r="JT111" s="802"/>
      <c r="JU111" s="802"/>
      <c r="JV111" s="802"/>
      <c r="JW111" s="802"/>
      <c r="JX111" s="802"/>
      <c r="JY111" s="802"/>
      <c r="JZ111" s="802"/>
      <c r="KA111" s="802"/>
      <c r="KB111" s="802"/>
      <c r="KC111" s="802"/>
      <c r="KD111" s="802"/>
      <c r="KE111" s="802"/>
      <c r="KF111" s="802"/>
      <c r="KG111" s="802"/>
      <c r="KH111" s="802"/>
      <c r="KI111" s="802"/>
      <c r="KJ111" s="802"/>
      <c r="KK111" s="802"/>
      <c r="KL111" s="802"/>
      <c r="KM111" s="802"/>
      <c r="KN111" s="802"/>
      <c r="KO111" s="802"/>
      <c r="KP111" s="802"/>
      <c r="KQ111" s="802"/>
      <c r="KR111" s="802"/>
      <c r="KS111" s="802"/>
      <c r="KT111" s="802"/>
      <c r="KU111" s="802"/>
      <c r="KV111" s="802"/>
      <c r="KW111" s="802"/>
      <c r="KX111" s="802"/>
      <c r="KY111" s="802"/>
      <c r="KZ111" s="802"/>
      <c r="LA111" s="802"/>
      <c r="LB111" s="802"/>
      <c r="LC111" s="802"/>
      <c r="LD111" s="802"/>
      <c r="LE111" s="802"/>
      <c r="LF111" s="802"/>
      <c r="LG111" s="802"/>
      <c r="LH111" s="802"/>
      <c r="LI111" s="802"/>
      <c r="LJ111" s="802"/>
      <c r="LK111" s="802"/>
      <c r="LL111" s="802"/>
      <c r="LM111" s="802"/>
      <c r="LN111" s="802"/>
      <c r="LO111" s="802"/>
      <c r="LP111" s="802"/>
      <c r="LQ111" s="802"/>
      <c r="LR111" s="802"/>
      <c r="LS111" s="802"/>
      <c r="LT111" s="802"/>
      <c r="LU111" s="802"/>
      <c r="LV111" s="802"/>
      <c r="LW111" s="802"/>
      <c r="LX111" s="802"/>
      <c r="LY111" s="802"/>
      <c r="LZ111" s="802"/>
      <c r="MA111" s="802"/>
      <c r="MB111" s="802"/>
      <c r="MC111" s="802"/>
      <c r="MD111" s="802"/>
      <c r="ME111" s="802"/>
      <c r="MF111" s="802"/>
      <c r="MG111" s="802"/>
      <c r="MH111" s="802"/>
      <c r="MI111" s="802"/>
      <c r="MJ111" s="802"/>
      <c r="MK111" s="802"/>
      <c r="ML111" s="802"/>
      <c r="MM111" s="802"/>
      <c r="MN111" s="802"/>
      <c r="MO111" s="802"/>
      <c r="MP111" s="802"/>
      <c r="MQ111" s="802"/>
      <c r="MR111" s="802"/>
      <c r="MS111" s="802"/>
      <c r="MT111" s="802"/>
      <c r="MU111" s="802"/>
      <c r="MV111" s="802"/>
      <c r="MW111" s="802"/>
      <c r="MX111" s="802"/>
      <c r="MY111" s="802"/>
      <c r="MZ111" s="802"/>
      <c r="NA111" s="802"/>
      <c r="NB111" s="802"/>
      <c r="NC111" s="802"/>
      <c r="ND111" s="802"/>
      <c r="NE111" s="802"/>
      <c r="NF111" s="802"/>
      <c r="NG111" s="802"/>
      <c r="NH111" s="802"/>
      <c r="NI111" s="802"/>
      <c r="NJ111" s="802"/>
      <c r="NK111" s="802"/>
      <c r="NL111" s="802"/>
      <c r="NM111" s="802"/>
      <c r="NN111" s="802"/>
      <c r="NO111" s="802"/>
      <c r="NP111" s="802"/>
      <c r="NQ111" s="802"/>
      <c r="NR111" s="802"/>
      <c r="NS111" s="802"/>
      <c r="NT111" s="802"/>
      <c r="NU111" s="802"/>
      <c r="NV111" s="802"/>
      <c r="NW111" s="802"/>
      <c r="NX111" s="802"/>
      <c r="NY111" s="802"/>
      <c r="NZ111" s="802"/>
      <c r="OA111" s="802"/>
      <c r="OB111" s="802"/>
      <c r="OC111" s="802"/>
      <c r="OD111" s="802"/>
      <c r="OE111" s="802"/>
      <c r="OF111" s="802"/>
      <c r="OG111" s="802"/>
      <c r="OH111" s="802"/>
      <c r="OI111" s="802"/>
      <c r="OJ111" s="802"/>
      <c r="OK111" s="802"/>
      <c r="OL111" s="802"/>
      <c r="OM111" s="802"/>
      <c r="ON111" s="802"/>
      <c r="OO111" s="802"/>
      <c r="OP111" s="802"/>
      <c r="OQ111" s="802"/>
      <c r="OR111" s="802"/>
      <c r="OS111" s="802"/>
      <c r="OT111" s="802"/>
      <c r="OU111" s="802"/>
      <c r="OV111" s="802"/>
      <c r="OW111" s="802"/>
      <c r="OX111" s="802"/>
      <c r="OY111" s="802"/>
      <c r="OZ111" s="802"/>
      <c r="PA111" s="802"/>
      <c r="PB111" s="802"/>
      <c r="PC111" s="802"/>
      <c r="PD111" s="802"/>
      <c r="PE111" s="802"/>
      <c r="PF111" s="802"/>
      <c r="PG111" s="802"/>
      <c r="PH111" s="802"/>
      <c r="PI111" s="802"/>
      <c r="PJ111" s="802"/>
      <c r="PK111" s="802"/>
      <c r="PL111" s="802"/>
      <c r="PM111" s="802"/>
      <c r="PN111" s="802"/>
      <c r="PO111" s="802"/>
      <c r="PP111" s="802"/>
      <c r="PQ111" s="802"/>
      <c r="PR111" s="802"/>
      <c r="PS111" s="802"/>
      <c r="PT111" s="802"/>
      <c r="PU111" s="802"/>
      <c r="PV111" s="802"/>
      <c r="PW111" s="802"/>
      <c r="PX111" s="802"/>
      <c r="PY111" s="802"/>
      <c r="PZ111" s="802"/>
      <c r="QA111" s="802"/>
      <c r="QB111" s="802"/>
      <c r="QC111" s="802"/>
      <c r="QD111" s="802"/>
      <c r="QE111" s="802"/>
      <c r="QF111" s="802"/>
      <c r="QG111" s="802"/>
      <c r="QH111" s="802"/>
      <c r="QI111" s="802"/>
      <c r="QJ111" s="802"/>
      <c r="QK111" s="802"/>
      <c r="QL111" s="802"/>
      <c r="QM111" s="802"/>
      <c r="QN111" s="802"/>
      <c r="QO111" s="802"/>
      <c r="QP111" s="802"/>
      <c r="QQ111" s="802"/>
      <c r="QR111" s="802"/>
      <c r="QS111" s="802"/>
      <c r="QT111" s="802"/>
      <c r="QU111" s="802"/>
      <c r="QV111" s="802"/>
      <c r="QW111" s="802"/>
      <c r="QX111" s="802"/>
      <c r="QY111" s="802"/>
      <c r="QZ111" s="802"/>
      <c r="RA111" s="802"/>
      <c r="RB111" s="802"/>
      <c r="RC111" s="802"/>
      <c r="RD111" s="802"/>
      <c r="RE111" s="802"/>
      <c r="RF111" s="802"/>
      <c r="RG111" s="802"/>
      <c r="RH111" s="802"/>
      <c r="RI111" s="802"/>
      <c r="RJ111" s="802"/>
      <c r="RK111" s="802"/>
      <c r="RL111" s="802"/>
      <c r="RM111" s="802"/>
      <c r="RN111" s="802"/>
      <c r="RO111" s="802"/>
      <c r="RP111" s="802"/>
      <c r="RQ111" s="802"/>
      <c r="RR111" s="802"/>
      <c r="RS111" s="802"/>
      <c r="RT111" s="802"/>
      <c r="RU111" s="802"/>
      <c r="RV111" s="802"/>
      <c r="RW111" s="802"/>
      <c r="RX111" s="802"/>
      <c r="RY111" s="802"/>
      <c r="RZ111" s="802"/>
      <c r="SA111" s="802"/>
      <c r="SB111" s="802"/>
      <c r="SC111" s="802"/>
      <c r="SD111" s="802"/>
      <c r="SE111" s="802"/>
      <c r="SF111" s="802"/>
      <c r="SG111" s="802"/>
      <c r="SH111" s="802"/>
      <c r="SI111" s="802"/>
      <c r="SJ111" s="802"/>
      <c r="SK111" s="802"/>
      <c r="SL111" s="802"/>
      <c r="SM111" s="802"/>
      <c r="SN111" s="802"/>
      <c r="SO111" s="802"/>
      <c r="SP111" s="802"/>
      <c r="SQ111" s="802"/>
      <c r="SR111" s="802"/>
      <c r="SS111" s="802"/>
      <c r="ST111" s="802"/>
      <c r="SU111" s="802"/>
      <c r="SV111" s="802"/>
      <c r="SW111" s="802"/>
      <c r="SX111" s="802"/>
      <c r="SY111" s="802"/>
      <c r="SZ111" s="802"/>
      <c r="TA111" s="802"/>
      <c r="TB111" s="802"/>
      <c r="TC111" s="802"/>
      <c r="TD111" s="802"/>
      <c r="TE111" s="802"/>
      <c r="TF111" s="802"/>
      <c r="TG111" s="802"/>
      <c r="TH111" s="802"/>
      <c r="TI111" s="802"/>
      <c r="TJ111" s="802"/>
      <c r="TK111" s="802"/>
      <c r="TL111" s="802"/>
      <c r="TM111" s="802"/>
      <c r="TN111" s="802"/>
      <c r="TO111" s="802"/>
      <c r="TP111" s="802"/>
      <c r="TQ111" s="802"/>
      <c r="TR111" s="802"/>
      <c r="TS111" s="802"/>
      <c r="TT111" s="802"/>
      <c r="TU111" s="802"/>
      <c r="TV111" s="802"/>
      <c r="TW111" s="802"/>
      <c r="TX111" s="802"/>
      <c r="TY111" s="802"/>
      <c r="TZ111" s="802"/>
      <c r="UA111" s="802"/>
      <c r="UB111" s="802"/>
      <c r="UC111" s="802"/>
      <c r="UD111" s="802"/>
      <c r="UE111" s="802"/>
      <c r="UF111" s="802"/>
      <c r="UG111" s="802"/>
      <c r="UH111" s="802"/>
      <c r="UI111" s="802"/>
      <c r="UJ111" s="802"/>
      <c r="UK111" s="802"/>
      <c r="UL111" s="802"/>
      <c r="UM111" s="802"/>
      <c r="UN111" s="802"/>
      <c r="UO111" s="802"/>
      <c r="UP111" s="802"/>
      <c r="UQ111" s="802"/>
      <c r="UR111" s="802"/>
      <c r="US111" s="802"/>
      <c r="UT111" s="802"/>
      <c r="UU111" s="802"/>
      <c r="UV111" s="802"/>
      <c r="UW111" s="802"/>
      <c r="UX111" s="802"/>
      <c r="UY111" s="802"/>
      <c r="UZ111" s="802"/>
      <c r="VA111" s="802"/>
      <c r="VB111" s="802"/>
      <c r="VC111" s="802"/>
      <c r="VD111" s="802"/>
      <c r="VE111" s="802"/>
      <c r="VF111" s="802"/>
      <c r="VG111" s="802"/>
      <c r="VH111" s="802"/>
      <c r="VI111" s="802"/>
      <c r="VJ111" s="802"/>
      <c r="VK111" s="802"/>
      <c r="VL111" s="802"/>
      <c r="VM111" s="802"/>
      <c r="VN111" s="802"/>
      <c r="VO111" s="802"/>
      <c r="VP111" s="802"/>
      <c r="VQ111" s="802"/>
      <c r="VR111" s="802"/>
      <c r="VS111" s="802"/>
      <c r="VT111" s="802"/>
      <c r="VU111" s="802"/>
      <c r="VV111" s="802"/>
      <c r="VW111" s="802"/>
      <c r="VX111" s="802"/>
      <c r="VY111" s="802"/>
      <c r="VZ111" s="802"/>
      <c r="WA111" s="802"/>
      <c r="WB111" s="802"/>
      <c r="WC111" s="802"/>
      <c r="WD111" s="802"/>
      <c r="WE111" s="802"/>
      <c r="WF111" s="802"/>
      <c r="WG111" s="802"/>
      <c r="WH111" s="802"/>
      <c r="WI111" s="802"/>
      <c r="WJ111" s="802"/>
      <c r="WK111" s="802"/>
      <c r="WL111" s="802"/>
      <c r="WM111" s="802"/>
      <c r="WN111" s="802"/>
      <c r="WO111" s="802"/>
      <c r="WP111" s="802"/>
      <c r="WQ111" s="802"/>
      <c r="WR111" s="802"/>
      <c r="WS111" s="802"/>
      <c r="WT111" s="802"/>
      <c r="WU111" s="802"/>
      <c r="WV111" s="802"/>
      <c r="WW111" s="802"/>
      <c r="WX111" s="802"/>
      <c r="WY111" s="802"/>
      <c r="WZ111" s="802"/>
    </row>
    <row r="112" spans="1:624" s="821" customFormat="1" ht="37.5">
      <c r="A112" s="853">
        <f t="shared" si="1"/>
        <v>106</v>
      </c>
      <c r="B112" s="814" t="s">
        <v>893</v>
      </c>
      <c r="C112" s="859"/>
      <c r="D112" s="859"/>
      <c r="E112" s="859"/>
      <c r="F112" s="859"/>
      <c r="G112" s="859"/>
      <c r="H112" s="837">
        <v>60.216999999999999</v>
      </c>
    </row>
    <row r="113" spans="1:8" ht="37.5" outlineLevel="1">
      <c r="A113" s="853">
        <f t="shared" si="1"/>
        <v>107</v>
      </c>
      <c r="B113" s="814" t="s">
        <v>960</v>
      </c>
      <c r="C113" s="905">
        <v>833</v>
      </c>
      <c r="D113" s="918" t="s">
        <v>429</v>
      </c>
      <c r="E113" s="905" t="s">
        <v>209</v>
      </c>
      <c r="F113" s="905" t="s">
        <v>1160</v>
      </c>
      <c r="G113" s="904">
        <v>522</v>
      </c>
      <c r="H113" s="861">
        <v>0.5</v>
      </c>
    </row>
    <row r="114" spans="1:8" s="802" customFormat="1" ht="37.5" outlineLevel="1">
      <c r="A114" s="853">
        <f t="shared" si="1"/>
        <v>108</v>
      </c>
      <c r="B114" s="816" t="s">
        <v>993</v>
      </c>
      <c r="C114" s="905" t="s">
        <v>911</v>
      </c>
      <c r="D114" s="905" t="s">
        <v>372</v>
      </c>
      <c r="E114" s="905" t="s">
        <v>79</v>
      </c>
      <c r="F114" s="905" t="s">
        <v>1157</v>
      </c>
      <c r="G114" s="904">
        <v>522</v>
      </c>
      <c r="H114" s="861">
        <v>4.0049999999999999</v>
      </c>
    </row>
    <row r="115" spans="1:8" s="806" customFormat="1" ht="37.5" outlineLevel="1">
      <c r="A115" s="853">
        <f t="shared" si="1"/>
        <v>109</v>
      </c>
      <c r="B115" s="816" t="s">
        <v>963</v>
      </c>
      <c r="C115" s="905" t="s">
        <v>911</v>
      </c>
      <c r="D115" s="905" t="s">
        <v>372</v>
      </c>
      <c r="E115" s="905" t="s">
        <v>79</v>
      </c>
      <c r="F115" s="905" t="s">
        <v>1157</v>
      </c>
      <c r="G115" s="904">
        <v>522</v>
      </c>
      <c r="H115" s="861">
        <v>5.0999999999999996</v>
      </c>
    </row>
    <row r="116" spans="1:8" s="806" customFormat="1" ht="37.5" outlineLevel="1">
      <c r="A116" s="853">
        <f t="shared" si="1"/>
        <v>110</v>
      </c>
      <c r="B116" s="816" t="s">
        <v>964</v>
      </c>
      <c r="C116" s="905" t="s">
        <v>911</v>
      </c>
      <c r="D116" s="905" t="s">
        <v>372</v>
      </c>
      <c r="E116" s="905" t="s">
        <v>79</v>
      </c>
      <c r="F116" s="905" t="s">
        <v>1157</v>
      </c>
      <c r="G116" s="904">
        <v>522</v>
      </c>
      <c r="H116" s="861">
        <v>20.611999999999998</v>
      </c>
    </row>
    <row r="117" spans="1:8" s="802" customFormat="1" ht="37.5" outlineLevel="1">
      <c r="A117" s="853">
        <f t="shared" si="1"/>
        <v>111</v>
      </c>
      <c r="B117" s="815" t="s">
        <v>980</v>
      </c>
      <c r="C117" s="905">
        <v>833</v>
      </c>
      <c r="D117" s="905" t="s">
        <v>372</v>
      </c>
      <c r="E117" s="905" t="s">
        <v>79</v>
      </c>
      <c r="F117" s="905" t="s">
        <v>1155</v>
      </c>
      <c r="G117" s="904">
        <v>522</v>
      </c>
      <c r="H117" s="861">
        <v>30</v>
      </c>
    </row>
    <row r="118" spans="1:8" s="821" customFormat="1" ht="37.5">
      <c r="A118" s="853">
        <f t="shared" si="1"/>
        <v>112</v>
      </c>
      <c r="B118" s="814" t="s">
        <v>894</v>
      </c>
      <c r="C118" s="859"/>
      <c r="D118" s="859"/>
      <c r="E118" s="859"/>
      <c r="F118" s="859"/>
      <c r="G118" s="859"/>
      <c r="H118" s="837">
        <v>38.847999999999999</v>
      </c>
    </row>
    <row r="119" spans="1:8" s="808" customFormat="1" ht="37.5" outlineLevel="1">
      <c r="A119" s="853">
        <f t="shared" si="1"/>
        <v>113</v>
      </c>
      <c r="B119" s="815" t="s">
        <v>944</v>
      </c>
      <c r="C119" s="905">
        <v>833</v>
      </c>
      <c r="D119" s="859" t="s">
        <v>78</v>
      </c>
      <c r="E119" s="859" t="s">
        <v>372</v>
      </c>
      <c r="F119" s="859" t="s">
        <v>1161</v>
      </c>
      <c r="G119" s="904">
        <v>522</v>
      </c>
      <c r="H119" s="861">
        <v>4.9000000000000004</v>
      </c>
    </row>
    <row r="120" spans="1:8" s="802" customFormat="1" ht="56.25" outlineLevel="1">
      <c r="A120" s="853">
        <f t="shared" si="1"/>
        <v>114</v>
      </c>
      <c r="B120" s="814" t="s">
        <v>974</v>
      </c>
      <c r="C120" s="905">
        <v>833</v>
      </c>
      <c r="D120" s="905" t="s">
        <v>372</v>
      </c>
      <c r="E120" s="905" t="s">
        <v>79</v>
      </c>
      <c r="F120" s="905" t="s">
        <v>1155</v>
      </c>
      <c r="G120" s="904">
        <v>522</v>
      </c>
      <c r="H120" s="861">
        <v>4.8</v>
      </c>
    </row>
    <row r="121" spans="1:8" ht="37.5" outlineLevel="1">
      <c r="A121" s="853">
        <f t="shared" si="1"/>
        <v>115</v>
      </c>
      <c r="B121" s="816" t="s">
        <v>1132</v>
      </c>
      <c r="C121" s="905" t="s">
        <v>911</v>
      </c>
      <c r="D121" s="905" t="s">
        <v>372</v>
      </c>
      <c r="E121" s="905" t="s">
        <v>79</v>
      </c>
      <c r="F121" s="905" t="s">
        <v>1155</v>
      </c>
      <c r="G121" s="904">
        <v>522</v>
      </c>
      <c r="H121" s="861">
        <v>6.9</v>
      </c>
    </row>
    <row r="122" spans="1:8" ht="37.5" outlineLevel="1">
      <c r="A122" s="853">
        <f t="shared" si="1"/>
        <v>116</v>
      </c>
      <c r="B122" s="816" t="s">
        <v>1270</v>
      </c>
      <c r="C122" s="905" t="s">
        <v>911</v>
      </c>
      <c r="D122" s="905" t="s">
        <v>372</v>
      </c>
      <c r="E122" s="905" t="s">
        <v>79</v>
      </c>
      <c r="F122" s="905" t="s">
        <v>1155</v>
      </c>
      <c r="G122" s="904">
        <v>522</v>
      </c>
      <c r="H122" s="861">
        <v>5.0999999999999996</v>
      </c>
    </row>
    <row r="123" spans="1:8" s="803" customFormat="1" ht="37.5" outlineLevel="1">
      <c r="A123" s="853">
        <f t="shared" si="1"/>
        <v>117</v>
      </c>
      <c r="B123" s="814" t="s">
        <v>938</v>
      </c>
      <c r="C123" s="905">
        <v>833</v>
      </c>
      <c r="D123" s="905" t="s">
        <v>372</v>
      </c>
      <c r="E123" s="905" t="s">
        <v>79</v>
      </c>
      <c r="F123" s="905" t="s">
        <v>1155</v>
      </c>
      <c r="G123" s="904">
        <v>522</v>
      </c>
      <c r="H123" s="861">
        <v>15.148</v>
      </c>
    </row>
    <row r="124" spans="1:8" s="803" customFormat="1" ht="37.5" outlineLevel="1">
      <c r="A124" s="853">
        <f t="shared" si="1"/>
        <v>118</v>
      </c>
      <c r="B124" s="814" t="s">
        <v>1057</v>
      </c>
      <c r="C124" s="905" t="s">
        <v>911</v>
      </c>
      <c r="D124" s="905" t="s">
        <v>304</v>
      </c>
      <c r="E124" s="905" t="s">
        <v>371</v>
      </c>
      <c r="F124" s="905" t="s">
        <v>1162</v>
      </c>
      <c r="G124" s="904">
        <v>522</v>
      </c>
      <c r="H124" s="861">
        <v>2</v>
      </c>
    </row>
    <row r="125" spans="1:8" s="780" customFormat="1" ht="37.5">
      <c r="A125" s="853">
        <f t="shared" si="1"/>
        <v>119</v>
      </c>
      <c r="B125" s="814" t="s">
        <v>895</v>
      </c>
      <c r="C125" s="859"/>
      <c r="D125" s="859"/>
      <c r="E125" s="859"/>
      <c r="F125" s="859"/>
      <c r="G125" s="859"/>
      <c r="H125" s="838">
        <v>44.1</v>
      </c>
    </row>
    <row r="126" spans="1:8" ht="37.5" outlineLevel="1">
      <c r="A126" s="853">
        <f t="shared" si="1"/>
        <v>120</v>
      </c>
      <c r="B126" s="816" t="s">
        <v>845</v>
      </c>
      <c r="C126" s="905">
        <v>833</v>
      </c>
      <c r="D126" s="859" t="s">
        <v>372</v>
      </c>
      <c r="E126" s="859" t="s">
        <v>79</v>
      </c>
      <c r="F126" s="905" t="s">
        <v>1156</v>
      </c>
      <c r="G126" s="904">
        <v>522</v>
      </c>
      <c r="H126" s="861">
        <v>5.0999999999999996</v>
      </c>
    </row>
    <row r="127" spans="1:8" ht="37.5" outlineLevel="1">
      <c r="A127" s="853">
        <f t="shared" si="1"/>
        <v>121</v>
      </c>
      <c r="B127" s="814" t="s">
        <v>1255</v>
      </c>
      <c r="C127" s="905" t="s">
        <v>911</v>
      </c>
      <c r="D127" s="859" t="s">
        <v>372</v>
      </c>
      <c r="E127" s="859" t="s">
        <v>79</v>
      </c>
      <c r="F127" s="905" t="s">
        <v>1155</v>
      </c>
      <c r="G127" s="904">
        <v>522</v>
      </c>
      <c r="H127" s="861">
        <v>3</v>
      </c>
    </row>
    <row r="128" spans="1:8" s="803" customFormat="1" ht="56.25" outlineLevel="1">
      <c r="A128" s="853">
        <f t="shared" si="1"/>
        <v>122</v>
      </c>
      <c r="B128" s="814" t="s">
        <v>1279</v>
      </c>
      <c r="C128" s="905" t="s">
        <v>911</v>
      </c>
      <c r="D128" s="905" t="s">
        <v>372</v>
      </c>
      <c r="E128" s="905" t="s">
        <v>79</v>
      </c>
      <c r="F128" s="905" t="s">
        <v>1157</v>
      </c>
      <c r="G128" s="904">
        <v>522</v>
      </c>
      <c r="H128" s="861">
        <v>1.5</v>
      </c>
    </row>
    <row r="129" spans="1:8" s="803" customFormat="1" ht="37.5" outlineLevel="1">
      <c r="A129" s="853">
        <f t="shared" si="1"/>
        <v>123</v>
      </c>
      <c r="B129" s="814" t="s">
        <v>1039</v>
      </c>
      <c r="C129" s="905" t="s">
        <v>911</v>
      </c>
      <c r="D129" s="905" t="s">
        <v>372</v>
      </c>
      <c r="E129" s="905" t="s">
        <v>79</v>
      </c>
      <c r="F129" s="905" t="s">
        <v>1157</v>
      </c>
      <c r="G129" s="904">
        <v>522</v>
      </c>
      <c r="H129" s="861">
        <v>3.4</v>
      </c>
    </row>
    <row r="130" spans="1:8" ht="37.5" outlineLevel="1">
      <c r="A130" s="853">
        <f t="shared" si="1"/>
        <v>124</v>
      </c>
      <c r="B130" s="814" t="s">
        <v>965</v>
      </c>
      <c r="C130" s="905">
        <v>833</v>
      </c>
      <c r="D130" s="859" t="s">
        <v>372</v>
      </c>
      <c r="E130" s="859" t="s">
        <v>79</v>
      </c>
      <c r="F130" s="905" t="s">
        <v>1157</v>
      </c>
      <c r="G130" s="904">
        <v>522</v>
      </c>
      <c r="H130" s="861">
        <v>16.3</v>
      </c>
    </row>
    <row r="131" spans="1:8" s="802" customFormat="1" ht="37.5" outlineLevel="1">
      <c r="A131" s="853">
        <f t="shared" si="1"/>
        <v>125</v>
      </c>
      <c r="B131" s="815" t="s">
        <v>1230</v>
      </c>
      <c r="C131" s="905">
        <v>833</v>
      </c>
      <c r="D131" s="859" t="s">
        <v>372</v>
      </c>
      <c r="E131" s="859" t="s">
        <v>79</v>
      </c>
      <c r="F131" s="905" t="s">
        <v>1155</v>
      </c>
      <c r="G131" s="904">
        <v>522</v>
      </c>
      <c r="H131" s="861">
        <v>4.9000000000000004</v>
      </c>
    </row>
    <row r="132" spans="1:8" ht="37.5" outlineLevel="1">
      <c r="A132" s="853">
        <f t="shared" si="1"/>
        <v>126</v>
      </c>
      <c r="B132" s="814" t="s">
        <v>76</v>
      </c>
      <c r="C132" s="905">
        <v>833</v>
      </c>
      <c r="D132" s="905" t="s">
        <v>359</v>
      </c>
      <c r="E132" s="905" t="s">
        <v>79</v>
      </c>
      <c r="F132" s="859" t="s">
        <v>1163</v>
      </c>
      <c r="G132" s="904">
        <v>522</v>
      </c>
      <c r="H132" s="861">
        <v>9.8000000000000007</v>
      </c>
    </row>
    <row r="133" spans="1:8" ht="37.5" outlineLevel="1">
      <c r="A133" s="853">
        <f t="shared" si="1"/>
        <v>127</v>
      </c>
      <c r="B133" s="814" t="s">
        <v>1272</v>
      </c>
      <c r="C133" s="905" t="s">
        <v>911</v>
      </c>
      <c r="D133" s="905" t="s">
        <v>276</v>
      </c>
      <c r="E133" s="905" t="s">
        <v>79</v>
      </c>
      <c r="F133" s="905" t="s">
        <v>1164</v>
      </c>
      <c r="G133" s="904">
        <v>522</v>
      </c>
      <c r="H133" s="861">
        <v>0.1</v>
      </c>
    </row>
    <row r="134" spans="1:8" s="780" customFormat="1" ht="37.5">
      <c r="A134" s="853">
        <f t="shared" si="1"/>
        <v>128</v>
      </c>
      <c r="B134" s="814" t="s">
        <v>896</v>
      </c>
      <c r="C134" s="859"/>
      <c r="D134" s="859"/>
      <c r="E134" s="859"/>
      <c r="F134" s="859"/>
      <c r="G134" s="859"/>
      <c r="H134" s="838">
        <v>66</v>
      </c>
    </row>
    <row r="135" spans="1:8" s="803" customFormat="1" ht="37.5" outlineLevel="1">
      <c r="A135" s="853">
        <f t="shared" si="1"/>
        <v>129</v>
      </c>
      <c r="B135" s="814" t="s">
        <v>961</v>
      </c>
      <c r="C135" s="905">
        <v>833</v>
      </c>
      <c r="D135" s="905" t="s">
        <v>372</v>
      </c>
      <c r="E135" s="905" t="s">
        <v>79</v>
      </c>
      <c r="F135" s="905" t="s">
        <v>1157</v>
      </c>
      <c r="G135" s="904">
        <v>522</v>
      </c>
      <c r="H135" s="861">
        <v>10</v>
      </c>
    </row>
    <row r="136" spans="1:8" ht="37.5" outlineLevel="1">
      <c r="A136" s="853">
        <f t="shared" si="1"/>
        <v>130</v>
      </c>
      <c r="B136" s="814" t="s">
        <v>939</v>
      </c>
      <c r="C136" s="905">
        <v>833</v>
      </c>
      <c r="D136" s="905" t="s">
        <v>372</v>
      </c>
      <c r="E136" s="905" t="s">
        <v>79</v>
      </c>
      <c r="F136" s="905" t="s">
        <v>1157</v>
      </c>
      <c r="G136" s="904">
        <v>522</v>
      </c>
      <c r="H136" s="861">
        <v>20.9</v>
      </c>
    </row>
    <row r="137" spans="1:8" ht="37.5" outlineLevel="1">
      <c r="A137" s="853">
        <f t="shared" si="1"/>
        <v>131</v>
      </c>
      <c r="B137" s="814" t="s">
        <v>994</v>
      </c>
      <c r="C137" s="905" t="s">
        <v>911</v>
      </c>
      <c r="D137" s="905" t="s">
        <v>372</v>
      </c>
      <c r="E137" s="905" t="s">
        <v>79</v>
      </c>
      <c r="F137" s="905" t="s">
        <v>1157</v>
      </c>
      <c r="G137" s="904">
        <v>522</v>
      </c>
      <c r="H137" s="861">
        <v>19.8</v>
      </c>
    </row>
    <row r="138" spans="1:8" s="803" customFormat="1" ht="37.5" outlineLevel="1">
      <c r="A138" s="853">
        <f t="shared" ref="A138:A151" si="2">A137+1</f>
        <v>132</v>
      </c>
      <c r="B138" s="814" t="s">
        <v>940</v>
      </c>
      <c r="C138" s="905">
        <v>833</v>
      </c>
      <c r="D138" s="905" t="s">
        <v>372</v>
      </c>
      <c r="E138" s="905" t="s">
        <v>79</v>
      </c>
      <c r="F138" s="905" t="s">
        <v>1157</v>
      </c>
      <c r="G138" s="904">
        <v>522</v>
      </c>
      <c r="H138" s="861">
        <v>15.3</v>
      </c>
    </row>
    <row r="139" spans="1:8" s="780" customFormat="1">
      <c r="A139" s="853">
        <f t="shared" si="2"/>
        <v>133</v>
      </c>
      <c r="B139" s="814" t="s">
        <v>897</v>
      </c>
      <c r="C139" s="859"/>
      <c r="D139" s="859"/>
      <c r="E139" s="859"/>
      <c r="F139" s="859"/>
      <c r="G139" s="859"/>
      <c r="H139" s="838">
        <v>147.30000000000001</v>
      </c>
    </row>
    <row r="140" spans="1:8" ht="37.5" outlineLevel="1">
      <c r="A140" s="853">
        <f t="shared" si="2"/>
        <v>134</v>
      </c>
      <c r="B140" s="814" t="s">
        <v>941</v>
      </c>
      <c r="C140" s="905">
        <v>833</v>
      </c>
      <c r="D140" s="905" t="s">
        <v>78</v>
      </c>
      <c r="E140" s="905" t="s">
        <v>359</v>
      </c>
      <c r="F140" s="905" t="s">
        <v>1159</v>
      </c>
      <c r="G140" s="904">
        <v>522</v>
      </c>
      <c r="H140" s="861">
        <v>80</v>
      </c>
    </row>
    <row r="141" spans="1:8" ht="37.5" outlineLevel="1">
      <c r="A141" s="853">
        <f t="shared" si="2"/>
        <v>135</v>
      </c>
      <c r="B141" s="814" t="s">
        <v>962</v>
      </c>
      <c r="C141" s="905">
        <v>833</v>
      </c>
      <c r="D141" s="905" t="s">
        <v>372</v>
      </c>
      <c r="E141" s="905" t="s">
        <v>79</v>
      </c>
      <c r="F141" s="905" t="s">
        <v>1157</v>
      </c>
      <c r="G141" s="904">
        <v>522</v>
      </c>
      <c r="H141" s="861">
        <v>24.9</v>
      </c>
    </row>
    <row r="142" spans="1:8" ht="37.5" outlineLevel="1">
      <c r="A142" s="853">
        <f t="shared" si="2"/>
        <v>136</v>
      </c>
      <c r="B142" s="814" t="s">
        <v>1128</v>
      </c>
      <c r="C142" s="905">
        <v>833</v>
      </c>
      <c r="D142" s="905" t="s">
        <v>328</v>
      </c>
      <c r="E142" s="905" t="s">
        <v>79</v>
      </c>
      <c r="F142" s="905" t="s">
        <v>1227</v>
      </c>
      <c r="G142" s="904">
        <v>522</v>
      </c>
      <c r="H142" s="861">
        <v>40</v>
      </c>
    </row>
    <row r="143" spans="1:8" ht="37.5" outlineLevel="1">
      <c r="A143" s="853">
        <f t="shared" si="2"/>
        <v>137</v>
      </c>
      <c r="B143" s="814" t="s">
        <v>1232</v>
      </c>
      <c r="C143" s="905">
        <v>833</v>
      </c>
      <c r="D143" s="905" t="s">
        <v>359</v>
      </c>
      <c r="E143" s="905" t="s">
        <v>371</v>
      </c>
      <c r="F143" s="905" t="s">
        <v>1163</v>
      </c>
      <c r="G143" s="918" t="s">
        <v>967</v>
      </c>
      <c r="H143" s="861">
        <v>2.4</v>
      </c>
    </row>
    <row r="144" spans="1:8" s="794" customFormat="1" ht="37.5">
      <c r="A144" s="853">
        <f t="shared" si="2"/>
        <v>138</v>
      </c>
      <c r="B144" s="814" t="s">
        <v>898</v>
      </c>
      <c r="C144" s="859"/>
      <c r="D144" s="859"/>
      <c r="E144" s="859"/>
      <c r="F144" s="859"/>
      <c r="G144" s="859"/>
      <c r="H144" s="837">
        <v>60.552999999999997</v>
      </c>
    </row>
    <row r="145" spans="1:624" ht="37.5" outlineLevel="1">
      <c r="A145" s="853">
        <f t="shared" si="2"/>
        <v>139</v>
      </c>
      <c r="B145" s="815" t="s">
        <v>942</v>
      </c>
      <c r="C145" s="905">
        <v>833</v>
      </c>
      <c r="D145" s="905" t="s">
        <v>372</v>
      </c>
      <c r="E145" s="905" t="s">
        <v>79</v>
      </c>
      <c r="F145" s="905" t="s">
        <v>1155</v>
      </c>
      <c r="G145" s="904">
        <v>522</v>
      </c>
      <c r="H145" s="861">
        <v>29.314</v>
      </c>
    </row>
    <row r="146" spans="1:624" s="802" customFormat="1" ht="56.25" outlineLevel="1">
      <c r="A146" s="853">
        <f t="shared" si="2"/>
        <v>140</v>
      </c>
      <c r="B146" s="814" t="s">
        <v>1289</v>
      </c>
      <c r="C146" s="905" t="s">
        <v>911</v>
      </c>
      <c r="D146" s="905" t="s">
        <v>372</v>
      </c>
      <c r="E146" s="905" t="s">
        <v>79</v>
      </c>
      <c r="F146" s="905" t="s">
        <v>1155</v>
      </c>
      <c r="G146" s="904">
        <v>522</v>
      </c>
      <c r="H146" s="861">
        <v>4</v>
      </c>
    </row>
    <row r="147" spans="1:624" ht="56.25" outlineLevel="1">
      <c r="A147" s="853">
        <f t="shared" si="2"/>
        <v>141</v>
      </c>
      <c r="B147" s="814" t="s">
        <v>1102</v>
      </c>
      <c r="C147" s="905" t="s">
        <v>911</v>
      </c>
      <c r="D147" s="905" t="s">
        <v>372</v>
      </c>
      <c r="E147" s="905" t="s">
        <v>79</v>
      </c>
      <c r="F147" s="905" t="s">
        <v>1157</v>
      </c>
      <c r="G147" s="904">
        <v>522</v>
      </c>
      <c r="H147" s="861">
        <v>13.239000000000001</v>
      </c>
      <c r="I147" s="806"/>
      <c r="J147" s="806"/>
      <c r="K147" s="806"/>
      <c r="L147" s="806"/>
      <c r="M147" s="806"/>
      <c r="N147" s="806"/>
      <c r="O147" s="806"/>
      <c r="P147" s="806"/>
      <c r="Q147" s="806"/>
      <c r="R147" s="806"/>
      <c r="S147" s="806"/>
      <c r="T147" s="806"/>
      <c r="U147" s="806"/>
      <c r="V147" s="806"/>
      <c r="W147" s="806"/>
      <c r="X147" s="806"/>
      <c r="Y147" s="806"/>
      <c r="Z147" s="806"/>
      <c r="AA147" s="806"/>
      <c r="AB147" s="806"/>
      <c r="AC147" s="806"/>
      <c r="AD147" s="806"/>
      <c r="AE147" s="806"/>
      <c r="AF147" s="806"/>
      <c r="AG147" s="806"/>
      <c r="AH147" s="806"/>
      <c r="AI147" s="806"/>
      <c r="AJ147" s="806"/>
      <c r="AK147" s="806"/>
      <c r="AL147" s="806"/>
      <c r="AM147" s="806"/>
      <c r="AN147" s="806"/>
      <c r="AO147" s="806"/>
      <c r="AP147" s="806"/>
      <c r="AQ147" s="806"/>
      <c r="AR147" s="806"/>
      <c r="AS147" s="806"/>
      <c r="AT147" s="806"/>
      <c r="AU147" s="806"/>
      <c r="AV147" s="806"/>
      <c r="AW147" s="806"/>
      <c r="AX147" s="806"/>
      <c r="AY147" s="806"/>
      <c r="AZ147" s="806"/>
      <c r="BA147" s="806"/>
      <c r="BB147" s="806"/>
      <c r="BC147" s="806"/>
      <c r="BD147" s="806"/>
      <c r="BE147" s="806"/>
      <c r="BF147" s="806"/>
      <c r="BG147" s="806"/>
      <c r="BH147" s="806"/>
      <c r="BI147" s="806"/>
      <c r="BJ147" s="806"/>
      <c r="BK147" s="806"/>
      <c r="BL147" s="806"/>
      <c r="BM147" s="806"/>
      <c r="BN147" s="806"/>
      <c r="BO147" s="806"/>
      <c r="BP147" s="806"/>
      <c r="BQ147" s="806"/>
      <c r="BR147" s="806"/>
      <c r="BS147" s="806"/>
      <c r="BT147" s="806"/>
      <c r="BU147" s="806"/>
      <c r="BV147" s="806"/>
      <c r="BW147" s="806"/>
      <c r="BX147" s="806"/>
      <c r="BY147" s="806"/>
      <c r="BZ147" s="806"/>
      <c r="CA147" s="806"/>
      <c r="CB147" s="806"/>
      <c r="CC147" s="806"/>
      <c r="CD147" s="806"/>
      <c r="CE147" s="806"/>
      <c r="CF147" s="806"/>
      <c r="CG147" s="806"/>
      <c r="CH147" s="806"/>
      <c r="CI147" s="806"/>
      <c r="CJ147" s="806"/>
      <c r="CK147" s="806"/>
      <c r="CL147" s="806"/>
      <c r="CM147" s="806"/>
      <c r="CN147" s="806"/>
      <c r="CO147" s="806"/>
      <c r="CP147" s="806"/>
      <c r="CQ147" s="806"/>
      <c r="CR147" s="806"/>
      <c r="CS147" s="806"/>
      <c r="CT147" s="806"/>
      <c r="CU147" s="806"/>
      <c r="CV147" s="806"/>
      <c r="CW147" s="806"/>
      <c r="CX147" s="806"/>
      <c r="CY147" s="806"/>
      <c r="CZ147" s="806"/>
      <c r="DA147" s="806"/>
      <c r="DB147" s="806"/>
      <c r="DC147" s="806"/>
      <c r="DD147" s="806"/>
      <c r="DE147" s="806"/>
      <c r="DF147" s="806"/>
      <c r="DG147" s="806"/>
      <c r="DH147" s="806"/>
      <c r="DI147" s="806"/>
      <c r="DJ147" s="806"/>
      <c r="DK147" s="806"/>
      <c r="DL147" s="806"/>
      <c r="DM147" s="806"/>
      <c r="DN147" s="806"/>
      <c r="DO147" s="806"/>
      <c r="DP147" s="806"/>
      <c r="DQ147" s="806"/>
      <c r="DR147" s="806"/>
      <c r="DS147" s="806"/>
      <c r="DT147" s="806"/>
      <c r="DU147" s="806"/>
      <c r="DV147" s="806"/>
      <c r="DW147" s="806"/>
      <c r="DX147" s="806"/>
      <c r="DY147" s="806"/>
      <c r="DZ147" s="806"/>
      <c r="EA147" s="806"/>
      <c r="EB147" s="806"/>
      <c r="EC147" s="806"/>
      <c r="ED147" s="806"/>
      <c r="EE147" s="806"/>
      <c r="EF147" s="806"/>
      <c r="EG147" s="806"/>
      <c r="EH147" s="806"/>
      <c r="EI147" s="806"/>
      <c r="EJ147" s="806"/>
      <c r="EK147" s="806"/>
      <c r="EL147" s="806"/>
      <c r="EM147" s="806"/>
      <c r="EN147" s="806"/>
      <c r="EO147" s="806"/>
      <c r="EP147" s="806"/>
      <c r="EQ147" s="806"/>
      <c r="ER147" s="806"/>
      <c r="ES147" s="806"/>
      <c r="ET147" s="806"/>
      <c r="EU147" s="806"/>
      <c r="EV147" s="806"/>
      <c r="EW147" s="806"/>
      <c r="EX147" s="806"/>
      <c r="EY147" s="806"/>
      <c r="EZ147" s="806"/>
      <c r="FA147" s="806"/>
      <c r="FB147" s="806"/>
      <c r="FC147" s="806"/>
      <c r="FD147" s="806"/>
      <c r="FE147" s="806"/>
      <c r="FF147" s="806"/>
      <c r="FG147" s="806"/>
      <c r="FH147" s="806"/>
      <c r="FI147" s="806"/>
      <c r="FJ147" s="806"/>
      <c r="FK147" s="806"/>
      <c r="FL147" s="806"/>
      <c r="FM147" s="806"/>
      <c r="FN147" s="806"/>
      <c r="FO147" s="806"/>
      <c r="FP147" s="806"/>
      <c r="FQ147" s="806"/>
      <c r="FR147" s="806"/>
      <c r="FS147" s="806"/>
      <c r="FT147" s="806"/>
      <c r="FU147" s="806"/>
      <c r="FV147" s="806"/>
      <c r="FW147" s="806"/>
      <c r="FX147" s="806"/>
      <c r="FY147" s="806"/>
      <c r="FZ147" s="806"/>
      <c r="GA147" s="806"/>
      <c r="GB147" s="806"/>
      <c r="GC147" s="806"/>
      <c r="GD147" s="806"/>
      <c r="GE147" s="806"/>
      <c r="GF147" s="806"/>
      <c r="GG147" s="806"/>
      <c r="GH147" s="806"/>
      <c r="GI147" s="806"/>
      <c r="GJ147" s="806"/>
      <c r="GK147" s="806"/>
      <c r="GL147" s="806"/>
      <c r="GM147" s="806"/>
      <c r="GN147" s="806"/>
      <c r="GO147" s="806"/>
      <c r="GP147" s="806"/>
      <c r="GQ147" s="806"/>
      <c r="GR147" s="806"/>
      <c r="GS147" s="806"/>
      <c r="GT147" s="806"/>
      <c r="GU147" s="806"/>
      <c r="GV147" s="806"/>
      <c r="GW147" s="806"/>
      <c r="GX147" s="806"/>
      <c r="GY147" s="806"/>
      <c r="GZ147" s="806"/>
      <c r="HA147" s="806"/>
      <c r="HB147" s="806"/>
      <c r="HC147" s="806"/>
      <c r="HD147" s="806"/>
      <c r="HE147" s="806"/>
      <c r="HF147" s="806"/>
      <c r="HG147" s="806"/>
      <c r="HH147" s="806"/>
      <c r="HI147" s="806"/>
      <c r="HJ147" s="806"/>
      <c r="HK147" s="806"/>
      <c r="HL147" s="806"/>
      <c r="HM147" s="806"/>
      <c r="HN147" s="806"/>
      <c r="HO147" s="806"/>
      <c r="HP147" s="806"/>
      <c r="HQ147" s="806"/>
      <c r="HR147" s="806"/>
      <c r="HS147" s="806"/>
      <c r="HT147" s="806"/>
      <c r="HU147" s="806"/>
      <c r="HV147" s="806"/>
      <c r="HW147" s="806"/>
      <c r="HX147" s="806"/>
      <c r="HY147" s="806"/>
      <c r="HZ147" s="806"/>
      <c r="IA147" s="806"/>
      <c r="IB147" s="806"/>
      <c r="IC147" s="806"/>
      <c r="ID147" s="806"/>
      <c r="IE147" s="806"/>
      <c r="IF147" s="806"/>
      <c r="IG147" s="806"/>
      <c r="IH147" s="806"/>
      <c r="II147" s="806"/>
      <c r="IJ147" s="806"/>
      <c r="IK147" s="806"/>
      <c r="IL147" s="806"/>
      <c r="IM147" s="806"/>
      <c r="IN147" s="806"/>
      <c r="IO147" s="806"/>
      <c r="IP147" s="806"/>
      <c r="IQ147" s="806"/>
      <c r="IR147" s="806"/>
      <c r="IS147" s="806"/>
      <c r="IT147" s="806"/>
      <c r="IU147" s="806"/>
      <c r="IV147" s="806"/>
      <c r="IW147" s="806"/>
      <c r="IX147" s="806"/>
      <c r="IY147" s="806"/>
      <c r="IZ147" s="806"/>
      <c r="JA147" s="806"/>
      <c r="JB147" s="806"/>
      <c r="JC147" s="806"/>
      <c r="JD147" s="806"/>
      <c r="JE147" s="806"/>
      <c r="JF147" s="806"/>
      <c r="JG147" s="806"/>
      <c r="JH147" s="806"/>
      <c r="JI147" s="806"/>
      <c r="JJ147" s="806"/>
      <c r="JK147" s="806"/>
      <c r="JL147" s="806"/>
      <c r="JM147" s="806"/>
      <c r="JN147" s="806"/>
      <c r="JO147" s="806"/>
      <c r="JP147" s="806"/>
      <c r="JQ147" s="806"/>
      <c r="JR147" s="806"/>
      <c r="JS147" s="806"/>
      <c r="JT147" s="806"/>
      <c r="JU147" s="806"/>
      <c r="JV147" s="806"/>
      <c r="JW147" s="806"/>
      <c r="JX147" s="806"/>
      <c r="JY147" s="806"/>
      <c r="JZ147" s="806"/>
      <c r="KA147" s="806"/>
      <c r="KB147" s="806"/>
      <c r="KC147" s="806"/>
      <c r="KD147" s="806"/>
      <c r="KE147" s="806"/>
      <c r="KF147" s="806"/>
      <c r="KG147" s="806"/>
      <c r="KH147" s="806"/>
      <c r="KI147" s="806"/>
      <c r="KJ147" s="806"/>
      <c r="KK147" s="806"/>
      <c r="KL147" s="806"/>
      <c r="KM147" s="806"/>
      <c r="KN147" s="806"/>
      <c r="KO147" s="806"/>
      <c r="KP147" s="806"/>
      <c r="KQ147" s="806"/>
      <c r="KR147" s="806"/>
      <c r="KS147" s="806"/>
      <c r="KT147" s="806"/>
      <c r="KU147" s="806"/>
      <c r="KV147" s="806"/>
      <c r="KW147" s="806"/>
      <c r="KX147" s="806"/>
      <c r="KY147" s="806"/>
      <c r="KZ147" s="806"/>
      <c r="LA147" s="806"/>
      <c r="LB147" s="806"/>
      <c r="LC147" s="806"/>
      <c r="LD147" s="806"/>
      <c r="LE147" s="806"/>
      <c r="LF147" s="806"/>
      <c r="LG147" s="806"/>
      <c r="LH147" s="806"/>
      <c r="LI147" s="806"/>
      <c r="LJ147" s="806"/>
      <c r="LK147" s="806"/>
      <c r="LL147" s="806"/>
      <c r="LM147" s="806"/>
      <c r="LN147" s="806"/>
      <c r="LO147" s="806"/>
      <c r="LP147" s="806"/>
      <c r="LQ147" s="806"/>
      <c r="LR147" s="806"/>
      <c r="LS147" s="806"/>
      <c r="LT147" s="806"/>
      <c r="LU147" s="806"/>
      <c r="LV147" s="806"/>
      <c r="LW147" s="806"/>
      <c r="LX147" s="806"/>
      <c r="LY147" s="806"/>
      <c r="LZ147" s="806"/>
      <c r="MA147" s="806"/>
      <c r="MB147" s="806"/>
      <c r="MC147" s="806"/>
      <c r="MD147" s="806"/>
      <c r="ME147" s="806"/>
      <c r="MF147" s="806"/>
      <c r="MG147" s="806"/>
      <c r="MH147" s="806"/>
      <c r="MI147" s="806"/>
      <c r="MJ147" s="806"/>
      <c r="MK147" s="806"/>
      <c r="ML147" s="806"/>
      <c r="MM147" s="806"/>
      <c r="MN147" s="806"/>
      <c r="MO147" s="806"/>
      <c r="MP147" s="806"/>
      <c r="MQ147" s="806"/>
      <c r="MR147" s="806"/>
      <c r="MS147" s="806"/>
      <c r="MT147" s="806"/>
      <c r="MU147" s="806"/>
      <c r="MV147" s="806"/>
      <c r="MW147" s="806"/>
      <c r="MX147" s="806"/>
      <c r="MY147" s="806"/>
      <c r="MZ147" s="806"/>
      <c r="NA147" s="806"/>
      <c r="NB147" s="806"/>
      <c r="NC147" s="806"/>
      <c r="ND147" s="806"/>
      <c r="NE147" s="806"/>
      <c r="NF147" s="806"/>
      <c r="NG147" s="806"/>
      <c r="NH147" s="806"/>
      <c r="NI147" s="806"/>
      <c r="NJ147" s="806"/>
      <c r="NK147" s="806"/>
      <c r="NL147" s="806"/>
      <c r="NM147" s="806"/>
      <c r="NN147" s="806"/>
      <c r="NO147" s="806"/>
      <c r="NP147" s="806"/>
      <c r="NQ147" s="806"/>
      <c r="NR147" s="806"/>
      <c r="NS147" s="806"/>
      <c r="NT147" s="806"/>
      <c r="NU147" s="806"/>
      <c r="NV147" s="806"/>
      <c r="NW147" s="806"/>
      <c r="NX147" s="806"/>
      <c r="NY147" s="806"/>
      <c r="NZ147" s="806"/>
      <c r="OA147" s="806"/>
      <c r="OB147" s="806"/>
      <c r="OC147" s="806"/>
      <c r="OD147" s="806"/>
      <c r="OE147" s="806"/>
      <c r="OF147" s="806"/>
      <c r="OG147" s="806"/>
      <c r="OH147" s="806"/>
      <c r="OI147" s="806"/>
      <c r="OJ147" s="806"/>
      <c r="OK147" s="806"/>
      <c r="OL147" s="806"/>
      <c r="OM147" s="806"/>
      <c r="ON147" s="806"/>
      <c r="OO147" s="806"/>
      <c r="OP147" s="806"/>
      <c r="OQ147" s="806"/>
      <c r="OR147" s="806"/>
      <c r="OS147" s="806"/>
      <c r="OT147" s="806"/>
      <c r="OU147" s="806"/>
      <c r="OV147" s="806"/>
      <c r="OW147" s="806"/>
      <c r="OX147" s="806"/>
      <c r="OY147" s="806"/>
      <c r="OZ147" s="806"/>
      <c r="PA147" s="806"/>
      <c r="PB147" s="806"/>
      <c r="PC147" s="806"/>
      <c r="PD147" s="806"/>
      <c r="PE147" s="806"/>
      <c r="PF147" s="806"/>
      <c r="PG147" s="806"/>
      <c r="PH147" s="806"/>
      <c r="PI147" s="806"/>
      <c r="PJ147" s="806"/>
      <c r="PK147" s="806"/>
      <c r="PL147" s="806"/>
      <c r="PM147" s="806"/>
      <c r="PN147" s="806"/>
      <c r="PO147" s="806"/>
      <c r="PP147" s="806"/>
      <c r="PQ147" s="806"/>
      <c r="PR147" s="806"/>
      <c r="PS147" s="806"/>
      <c r="PT147" s="806"/>
      <c r="PU147" s="806"/>
      <c r="PV147" s="806"/>
      <c r="PW147" s="806"/>
      <c r="PX147" s="806"/>
      <c r="PY147" s="806"/>
      <c r="PZ147" s="806"/>
      <c r="QA147" s="806"/>
      <c r="QB147" s="806"/>
      <c r="QC147" s="806"/>
      <c r="QD147" s="806"/>
      <c r="QE147" s="806"/>
      <c r="QF147" s="806"/>
      <c r="QG147" s="806"/>
      <c r="QH147" s="806"/>
      <c r="QI147" s="806"/>
      <c r="QJ147" s="806"/>
      <c r="QK147" s="806"/>
      <c r="QL147" s="806"/>
      <c r="QM147" s="806"/>
      <c r="QN147" s="806"/>
      <c r="QO147" s="806"/>
      <c r="QP147" s="806"/>
      <c r="QQ147" s="806"/>
      <c r="QR147" s="806"/>
      <c r="QS147" s="806"/>
      <c r="QT147" s="806"/>
      <c r="QU147" s="806"/>
      <c r="QV147" s="806"/>
      <c r="QW147" s="806"/>
      <c r="QX147" s="806"/>
      <c r="QY147" s="806"/>
      <c r="QZ147" s="806"/>
      <c r="RA147" s="806"/>
      <c r="RB147" s="806"/>
      <c r="RC147" s="806"/>
      <c r="RD147" s="806"/>
      <c r="RE147" s="806"/>
      <c r="RF147" s="806"/>
      <c r="RG147" s="806"/>
      <c r="RH147" s="806"/>
      <c r="RI147" s="806"/>
      <c r="RJ147" s="806"/>
      <c r="RK147" s="806"/>
      <c r="RL147" s="806"/>
      <c r="RM147" s="806"/>
      <c r="RN147" s="806"/>
      <c r="RO147" s="806"/>
      <c r="RP147" s="806"/>
      <c r="RQ147" s="806"/>
      <c r="RR147" s="806"/>
      <c r="RS147" s="806"/>
      <c r="RT147" s="806"/>
      <c r="RU147" s="806"/>
      <c r="RV147" s="806"/>
      <c r="RW147" s="806"/>
      <c r="RX147" s="806"/>
      <c r="RY147" s="806"/>
      <c r="RZ147" s="806"/>
      <c r="SA147" s="806"/>
      <c r="SB147" s="806"/>
      <c r="SC147" s="806"/>
      <c r="SD147" s="806"/>
      <c r="SE147" s="806"/>
      <c r="SF147" s="806"/>
      <c r="SG147" s="806"/>
      <c r="SH147" s="806"/>
      <c r="SI147" s="806"/>
      <c r="SJ147" s="806"/>
      <c r="SK147" s="806"/>
      <c r="SL147" s="806"/>
      <c r="SM147" s="806"/>
      <c r="SN147" s="806"/>
      <c r="SO147" s="806"/>
      <c r="SP147" s="806"/>
      <c r="SQ147" s="806"/>
      <c r="SR147" s="806"/>
      <c r="SS147" s="806"/>
      <c r="ST147" s="806"/>
      <c r="SU147" s="806"/>
      <c r="SV147" s="806"/>
      <c r="SW147" s="806"/>
      <c r="SX147" s="806"/>
      <c r="SY147" s="806"/>
      <c r="SZ147" s="806"/>
      <c r="TA147" s="806"/>
      <c r="TB147" s="806"/>
      <c r="TC147" s="806"/>
      <c r="TD147" s="806"/>
      <c r="TE147" s="806"/>
      <c r="TF147" s="806"/>
      <c r="TG147" s="806"/>
      <c r="TH147" s="806"/>
      <c r="TI147" s="806"/>
      <c r="TJ147" s="806"/>
      <c r="TK147" s="806"/>
      <c r="TL147" s="806"/>
      <c r="TM147" s="806"/>
      <c r="TN147" s="806"/>
      <c r="TO147" s="806"/>
      <c r="TP147" s="806"/>
      <c r="TQ147" s="806"/>
      <c r="TR147" s="806"/>
      <c r="TS147" s="806"/>
      <c r="TT147" s="806"/>
      <c r="TU147" s="806"/>
      <c r="TV147" s="806"/>
      <c r="TW147" s="806"/>
      <c r="TX147" s="806"/>
      <c r="TY147" s="806"/>
      <c r="TZ147" s="806"/>
      <c r="UA147" s="806"/>
      <c r="UB147" s="806"/>
      <c r="UC147" s="806"/>
      <c r="UD147" s="806"/>
      <c r="UE147" s="806"/>
      <c r="UF147" s="806"/>
      <c r="UG147" s="806"/>
      <c r="UH147" s="806"/>
      <c r="UI147" s="806"/>
      <c r="UJ147" s="806"/>
      <c r="UK147" s="806"/>
      <c r="UL147" s="806"/>
      <c r="UM147" s="806"/>
      <c r="UN147" s="806"/>
      <c r="UO147" s="806"/>
      <c r="UP147" s="806"/>
      <c r="UQ147" s="806"/>
      <c r="UR147" s="806"/>
      <c r="US147" s="806"/>
      <c r="UT147" s="806"/>
      <c r="UU147" s="806"/>
      <c r="UV147" s="806"/>
      <c r="UW147" s="806"/>
      <c r="UX147" s="806"/>
      <c r="UY147" s="806"/>
      <c r="UZ147" s="806"/>
      <c r="VA147" s="806"/>
      <c r="VB147" s="806"/>
      <c r="VC147" s="806"/>
      <c r="VD147" s="806"/>
      <c r="VE147" s="806"/>
      <c r="VF147" s="806"/>
      <c r="VG147" s="806"/>
      <c r="VH147" s="806"/>
      <c r="VI147" s="806"/>
      <c r="VJ147" s="806"/>
      <c r="VK147" s="806"/>
      <c r="VL147" s="806"/>
      <c r="VM147" s="806"/>
      <c r="VN147" s="806"/>
      <c r="VO147" s="806"/>
      <c r="VP147" s="806"/>
      <c r="VQ147" s="806"/>
      <c r="VR147" s="806"/>
      <c r="VS147" s="806"/>
      <c r="VT147" s="806"/>
      <c r="VU147" s="806"/>
      <c r="VV147" s="806"/>
      <c r="VW147" s="806"/>
      <c r="VX147" s="806"/>
      <c r="VY147" s="806"/>
      <c r="VZ147" s="806"/>
      <c r="WA147" s="806"/>
      <c r="WB147" s="806"/>
      <c r="WC147" s="806"/>
      <c r="WD147" s="806"/>
      <c r="WE147" s="806"/>
      <c r="WF147" s="806"/>
      <c r="WG147" s="806"/>
      <c r="WH147" s="806"/>
      <c r="WI147" s="806"/>
      <c r="WJ147" s="806"/>
      <c r="WK147" s="806"/>
      <c r="WL147" s="806"/>
      <c r="WM147" s="806"/>
      <c r="WN147" s="806"/>
      <c r="WO147" s="806"/>
      <c r="WP147" s="806"/>
      <c r="WQ147" s="806"/>
      <c r="WR147" s="806"/>
      <c r="WS147" s="806"/>
      <c r="WT147" s="806"/>
      <c r="WU147" s="806"/>
      <c r="WV147" s="806"/>
      <c r="WW147" s="806"/>
      <c r="WX147" s="806"/>
      <c r="WY147" s="806"/>
      <c r="WZ147" s="806"/>
    </row>
    <row r="148" spans="1:624" ht="37.5" outlineLevel="1">
      <c r="A148" s="853">
        <f t="shared" si="2"/>
        <v>142</v>
      </c>
      <c r="B148" s="814" t="s">
        <v>1133</v>
      </c>
      <c r="C148" s="905" t="s">
        <v>911</v>
      </c>
      <c r="D148" s="905" t="s">
        <v>328</v>
      </c>
      <c r="E148" s="905" t="s">
        <v>79</v>
      </c>
      <c r="F148" s="905" t="s">
        <v>1227</v>
      </c>
      <c r="G148" s="904">
        <v>522</v>
      </c>
      <c r="H148" s="861">
        <v>14</v>
      </c>
    </row>
    <row r="149" spans="1:624" s="794" customFormat="1" ht="37.5">
      <c r="A149" s="853">
        <f t="shared" si="2"/>
        <v>143</v>
      </c>
      <c r="B149" s="814" t="s">
        <v>886</v>
      </c>
      <c r="C149" s="859"/>
      <c r="D149" s="859"/>
      <c r="E149" s="859"/>
      <c r="F149" s="859"/>
      <c r="G149" s="859"/>
      <c r="H149" s="838">
        <v>165</v>
      </c>
    </row>
    <row r="150" spans="1:624" s="833" customFormat="1" ht="37.5" outlineLevel="1">
      <c r="A150" s="853">
        <f t="shared" si="2"/>
        <v>144</v>
      </c>
      <c r="B150" s="816" t="s">
        <v>1129</v>
      </c>
      <c r="C150" s="905" t="s">
        <v>911</v>
      </c>
      <c r="D150" s="859" t="s">
        <v>328</v>
      </c>
      <c r="E150" s="859" t="s">
        <v>371</v>
      </c>
      <c r="F150" s="905" t="s">
        <v>1158</v>
      </c>
      <c r="G150" s="904">
        <v>522</v>
      </c>
      <c r="H150" s="861">
        <v>150</v>
      </c>
    </row>
    <row r="151" spans="1:624" s="817" customFormat="1" ht="37.5" outlineLevel="1">
      <c r="A151" s="853">
        <f t="shared" si="2"/>
        <v>145</v>
      </c>
      <c r="B151" s="816" t="s">
        <v>1096</v>
      </c>
      <c r="C151" s="905">
        <v>833</v>
      </c>
      <c r="D151" s="859" t="s">
        <v>328</v>
      </c>
      <c r="E151" s="859" t="s">
        <v>79</v>
      </c>
      <c r="F151" s="905" t="s">
        <v>1227</v>
      </c>
      <c r="G151" s="904">
        <v>522</v>
      </c>
      <c r="H151" s="861">
        <v>15</v>
      </c>
    </row>
    <row r="152" spans="1:624">
      <c r="H152" s="845"/>
    </row>
    <row r="153" spans="1:624">
      <c r="H153" s="845"/>
    </row>
  </sheetData>
  <sortState ref="A9:WZ78">
    <sortCondition ref="D9:D78"/>
    <sortCondition ref="E9:E78"/>
  </sortState>
  <mergeCells count="3">
    <mergeCell ref="A3:H3"/>
    <mergeCell ref="F1:H1"/>
    <mergeCell ref="F2:H2"/>
  </mergeCells>
  <conditionalFormatting sqref="H114:H116 H68:H73 H51:H52 H43:H45 H39:H41 H27:H28 H103 H141:H143 H135:H138 H126:H131 H110:H111 H100 H86:H87 H81:H84 H77:H78 H91:H97 H152:H1048576 H54:H65 H15:H24 H9:H13">
    <cfRule type="cellIs" dxfId="70" priority="82" operator="lessThan">
      <formula>0</formula>
    </cfRule>
  </conditionalFormatting>
  <conditionalFormatting sqref="B7 H149 H144 H139 H134 H125 H118 H112 H105 H101 H98 H80">
    <cfRule type="cellIs" dxfId="69" priority="81" operator="equal">
      <formula>192.752</formula>
    </cfRule>
  </conditionalFormatting>
  <conditionalFormatting sqref="B7 H149 H144 H139 H134 H125 H118 H112 H105 H101 H98 H89 H80">
    <cfRule type="cellIs" dxfId="68" priority="80" operator="equal">
      <formula>1302.79</formula>
    </cfRule>
  </conditionalFormatting>
  <conditionalFormatting sqref="G134 G105 G112 G118 G125 G89 G144 G98 G139 F101:G101 F149:G149 G85 F68:F70 F147:F148 F134:F145 F129:F132 F102:F127 F95:F100 F83:F93 G79:G80 F73:F81 F150:F1048576 F7:F66">
    <cfRule type="containsText" dxfId="67" priority="78" operator="containsText" text="5220205">
      <formula>NOT(ISERROR(SEARCH("5220205",F7)))</formula>
    </cfRule>
    <cfRule type="cellIs" dxfId="66" priority="79" operator="equal">
      <formula>5220205</formula>
    </cfRule>
  </conditionalFormatting>
  <conditionalFormatting sqref="F67">
    <cfRule type="containsText" dxfId="65" priority="69" operator="containsText" text="5220205">
      <formula>NOT(ISERROR(SEARCH("5220205",F67)))</formula>
    </cfRule>
    <cfRule type="cellIs" dxfId="64" priority="70" operator="equal">
      <formula>5220205</formula>
    </cfRule>
  </conditionalFormatting>
  <conditionalFormatting sqref="F146">
    <cfRule type="containsText" dxfId="63" priority="35" operator="containsText" text="5220205">
      <formula>NOT(ISERROR(SEARCH("5220205",F146)))</formula>
    </cfRule>
    <cfRule type="cellIs" dxfId="62" priority="36" operator="equal">
      <formula>5220205</formula>
    </cfRule>
  </conditionalFormatting>
  <conditionalFormatting sqref="F71:F72">
    <cfRule type="containsText" dxfId="61" priority="33" operator="containsText" text="5220205">
      <formula>NOT(ISERROR(SEARCH("5220205",F71)))</formula>
    </cfRule>
    <cfRule type="cellIs" dxfId="60" priority="34" operator="equal">
      <formula>5220205</formula>
    </cfRule>
  </conditionalFormatting>
  <conditionalFormatting sqref="F133">
    <cfRule type="containsText" dxfId="59" priority="31" operator="containsText" text="5220205">
      <formula>NOT(ISERROR(SEARCH("5220205",F133)))</formula>
    </cfRule>
    <cfRule type="cellIs" dxfId="58" priority="32" operator="equal">
      <formula>5220205</formula>
    </cfRule>
  </conditionalFormatting>
  <conditionalFormatting sqref="F82">
    <cfRule type="containsText" dxfId="57" priority="29" operator="containsText" text="5220205">
      <formula>NOT(ISERROR(SEARCH("5220205",F82)))</formula>
    </cfRule>
    <cfRule type="cellIs" dxfId="56" priority="30" operator="equal">
      <formula>5220205</formula>
    </cfRule>
  </conditionalFormatting>
  <conditionalFormatting sqref="H109 H117 H104 H132 H145 H147 H102 H119 H121:H124">
    <cfRule type="cellIs" dxfId="55" priority="25" operator="lessThan">
      <formula>0</formula>
    </cfRule>
  </conditionalFormatting>
  <conditionalFormatting sqref="H85 H7">
    <cfRule type="cellIs" dxfId="54" priority="24" operator="equal">
      <formula>192.752</formula>
    </cfRule>
  </conditionalFormatting>
  <conditionalFormatting sqref="H85 H7">
    <cfRule type="cellIs" dxfId="53" priority="23" operator="equal">
      <formula>1302.79</formula>
    </cfRule>
  </conditionalFormatting>
  <conditionalFormatting sqref="H74:H75">
    <cfRule type="cellIs" dxfId="52" priority="22" operator="lessThan">
      <formula>0</formula>
    </cfRule>
  </conditionalFormatting>
  <conditionalFormatting sqref="H120 H148 H88 H106:H108 H113 H90 H150:H151 H26 H76 H140 H4:H5">
    <cfRule type="cellIs" dxfId="51" priority="21" operator="lessThan">
      <formula>0</formula>
    </cfRule>
  </conditionalFormatting>
  <conditionalFormatting sqref="H29:H38">
    <cfRule type="cellIs" dxfId="50" priority="16" operator="lessThan">
      <formula>0</formula>
    </cfRule>
  </conditionalFormatting>
  <conditionalFormatting sqref="H25 H42 H46 H53 H66">
    <cfRule type="cellIs" dxfId="49" priority="15" operator="lessThan">
      <formula>0</formula>
    </cfRule>
  </conditionalFormatting>
  <conditionalFormatting sqref="H14">
    <cfRule type="cellIs" dxfId="48" priority="14" operator="lessThan">
      <formula>0</formula>
    </cfRule>
  </conditionalFormatting>
  <conditionalFormatting sqref="H60">
    <cfRule type="cellIs" dxfId="47" priority="13" operator="equal">
      <formula>192.752</formula>
    </cfRule>
  </conditionalFormatting>
  <conditionalFormatting sqref="H60">
    <cfRule type="cellIs" dxfId="46" priority="12" operator="equal">
      <formula>1302.79</formula>
    </cfRule>
  </conditionalFormatting>
  <conditionalFormatting sqref="H47:H48 H50">
    <cfRule type="cellIs" dxfId="45" priority="11" operator="lessThan">
      <formula>0</formula>
    </cfRule>
  </conditionalFormatting>
  <conditionalFormatting sqref="H67">
    <cfRule type="cellIs" dxfId="44" priority="10" operator="lessThan">
      <formula>0</formula>
    </cfRule>
  </conditionalFormatting>
  <conditionalFormatting sqref="H133">
    <cfRule type="cellIs" dxfId="43" priority="9" operator="lessThan">
      <formula>0</formula>
    </cfRule>
  </conditionalFormatting>
  <conditionalFormatting sqref="H49">
    <cfRule type="cellIs" dxfId="42" priority="8" operator="lessThan">
      <formula>0</formula>
    </cfRule>
  </conditionalFormatting>
  <conditionalFormatting sqref="H146">
    <cfRule type="cellIs" dxfId="41" priority="7" operator="lessThan">
      <formula>0</formula>
    </cfRule>
  </conditionalFormatting>
  <conditionalFormatting sqref="F128">
    <cfRule type="containsText" dxfId="40" priority="3" operator="containsText" text="5220205">
      <formula>NOT(ISERROR(SEARCH("5220205",F128)))</formula>
    </cfRule>
    <cfRule type="cellIs" dxfId="39" priority="4" operator="equal">
      <formula>5220205</formula>
    </cfRule>
  </conditionalFormatting>
  <conditionalFormatting sqref="F94">
    <cfRule type="containsText" dxfId="38" priority="1" operator="containsText" text="5220205">
      <formula>NOT(ISERROR(SEARCH("5220205",F94)))</formula>
    </cfRule>
    <cfRule type="cellIs" dxfId="37" priority="2" operator="equal">
      <formula>5220205</formula>
    </cfRule>
  </conditionalFormatting>
  <printOptions horizontalCentered="1"/>
  <pageMargins left="0" right="0" top="0.59055118110236227" bottom="0.59055118110236227" header="0.31496062992125984" footer="0.31496062992125984"/>
  <pageSetup paperSize="8" fitToHeight="0" orientation="landscape" r:id="rId1"/>
  <headerFooter differentFirst="1" scaleWithDoc="0" alignWithMargins="0">
    <oddHeader>&amp;C&amp;"Times New Roman,обычный"&amp;P</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view="pageBreakPreview" zoomScale="70" zoomScaleNormal="75" zoomScaleSheetLayoutView="70" workbookViewId="0">
      <selection activeCell="A3" sqref="A3:H3"/>
    </sheetView>
  </sheetViews>
  <sheetFormatPr defaultColWidth="9.140625" defaultRowHeight="18.75" outlineLevelRow="1"/>
  <cols>
    <col min="1" max="1" width="7.140625" style="809" customWidth="1" collapsed="1"/>
    <col min="2" max="2" width="106.5703125" style="800" customWidth="1"/>
    <col min="3" max="3" width="15.42578125" style="823" customWidth="1"/>
    <col min="4" max="4" width="6.140625" style="825" customWidth="1"/>
    <col min="5" max="5" width="7.28515625" style="799" customWidth="1"/>
    <col min="6" max="6" width="20.85546875" style="840" customWidth="1"/>
    <col min="7" max="7" width="11.140625" style="825" customWidth="1"/>
    <col min="8" max="8" width="20.140625" style="801" customWidth="1"/>
    <col min="9" max="14" width="9.140625" style="801" customWidth="1"/>
    <col min="15" max="16384" width="9.140625" style="801"/>
  </cols>
  <sheetData>
    <row r="1" spans="1:8" ht="36" customHeight="1">
      <c r="A1" s="848"/>
      <c r="B1" s="849"/>
      <c r="C1" s="844"/>
      <c r="D1" s="850"/>
      <c r="E1" s="248"/>
      <c r="F1" s="924" t="s">
        <v>1280</v>
      </c>
      <c r="G1" s="924"/>
      <c r="H1" s="924"/>
    </row>
    <row r="2" spans="1:8" s="854" customFormat="1" ht="84.75" customHeight="1">
      <c r="A2" s="848"/>
      <c r="B2" s="866"/>
      <c r="C2" s="844"/>
      <c r="D2" s="850"/>
      <c r="E2" s="248"/>
      <c r="F2" s="924" t="s">
        <v>1307</v>
      </c>
      <c r="G2" s="924"/>
      <c r="H2" s="924"/>
    </row>
    <row r="3" spans="1:8" s="818" customFormat="1" ht="159" customHeight="1">
      <c r="A3" s="923" t="s">
        <v>1281</v>
      </c>
      <c r="B3" s="923"/>
      <c r="C3" s="923"/>
      <c r="D3" s="923"/>
      <c r="E3" s="923"/>
      <c r="F3" s="923"/>
      <c r="G3" s="923"/>
      <c r="H3" s="923"/>
    </row>
    <row r="4" spans="1:8" s="818" customFormat="1" ht="20.25">
      <c r="A4" s="842"/>
      <c r="B4" s="842"/>
      <c r="C4" s="842"/>
      <c r="D4" s="842"/>
      <c r="E4" s="842"/>
      <c r="F4" s="832"/>
      <c r="G4" s="842"/>
      <c r="H4" s="847"/>
    </row>
    <row r="5" spans="1:8" s="810" customFormat="1" ht="111" customHeight="1">
      <c r="A5" s="914" t="s">
        <v>1263</v>
      </c>
      <c r="B5" s="919" t="s">
        <v>846</v>
      </c>
      <c r="C5" s="914" t="s">
        <v>234</v>
      </c>
      <c r="D5" s="912" t="s">
        <v>235</v>
      </c>
      <c r="E5" s="912" t="s">
        <v>236</v>
      </c>
      <c r="F5" s="914" t="s">
        <v>1212</v>
      </c>
      <c r="G5" s="914" t="s">
        <v>388</v>
      </c>
      <c r="H5" s="920" t="s">
        <v>1264</v>
      </c>
    </row>
    <row r="6" spans="1:8" s="781" customFormat="1" ht="23.25" customHeight="1">
      <c r="A6" s="853">
        <v>1</v>
      </c>
      <c r="B6" s="804" t="s">
        <v>1292</v>
      </c>
      <c r="C6" s="853"/>
      <c r="D6" s="853"/>
      <c r="E6" s="853"/>
      <c r="F6" s="859"/>
      <c r="G6" s="859"/>
      <c r="H6" s="837">
        <v>47.606000000000002</v>
      </c>
    </row>
    <row r="7" spans="1:8" s="798" customFormat="1" ht="42" customHeight="1">
      <c r="A7" s="853">
        <v>2</v>
      </c>
      <c r="B7" s="814" t="s">
        <v>971</v>
      </c>
      <c r="C7" s="853"/>
      <c r="D7" s="853"/>
      <c r="E7" s="853"/>
      <c r="F7" s="859"/>
      <c r="G7" s="859"/>
      <c r="H7" s="837">
        <v>47.606000000000002</v>
      </c>
    </row>
    <row r="8" spans="1:8" s="798" customFormat="1" outlineLevel="1">
      <c r="A8" s="853">
        <v>3</v>
      </c>
      <c r="B8" s="855" t="s">
        <v>1257</v>
      </c>
      <c r="C8" s="853">
        <v>804</v>
      </c>
      <c r="D8" s="859" t="s">
        <v>78</v>
      </c>
      <c r="E8" s="859" t="s">
        <v>359</v>
      </c>
      <c r="F8" s="793" t="s">
        <v>1165</v>
      </c>
      <c r="G8" s="904">
        <v>414</v>
      </c>
      <c r="H8" s="861">
        <v>13.537000000000001</v>
      </c>
    </row>
    <row r="9" spans="1:8" ht="42.75" customHeight="1" outlineLevel="1">
      <c r="A9" s="853">
        <v>4</v>
      </c>
      <c r="B9" s="855" t="s">
        <v>1077</v>
      </c>
      <c r="C9" s="853">
        <v>804</v>
      </c>
      <c r="D9" s="859" t="s">
        <v>78</v>
      </c>
      <c r="E9" s="859" t="s">
        <v>359</v>
      </c>
      <c r="F9" s="793" t="s">
        <v>1165</v>
      </c>
      <c r="G9" s="904">
        <v>414</v>
      </c>
      <c r="H9" s="861">
        <v>3</v>
      </c>
    </row>
    <row r="10" spans="1:8" ht="57" customHeight="1" outlineLevel="1">
      <c r="A10" s="853">
        <v>5</v>
      </c>
      <c r="B10" s="855" t="s">
        <v>1016</v>
      </c>
      <c r="C10" s="853">
        <v>804</v>
      </c>
      <c r="D10" s="859" t="s">
        <v>78</v>
      </c>
      <c r="E10" s="859" t="s">
        <v>359</v>
      </c>
      <c r="F10" s="793" t="s">
        <v>1165</v>
      </c>
      <c r="G10" s="904">
        <v>414</v>
      </c>
      <c r="H10" s="861">
        <v>21.068999999999999</v>
      </c>
    </row>
    <row r="11" spans="1:8" ht="56.25" outlineLevel="1">
      <c r="A11" s="853">
        <v>6</v>
      </c>
      <c r="B11" s="855" t="s">
        <v>1304</v>
      </c>
      <c r="C11" s="853">
        <v>804</v>
      </c>
      <c r="D11" s="859" t="s">
        <v>78</v>
      </c>
      <c r="E11" s="859" t="s">
        <v>359</v>
      </c>
      <c r="F11" s="793" t="s">
        <v>1165</v>
      </c>
      <c r="G11" s="904">
        <v>414</v>
      </c>
      <c r="H11" s="861">
        <v>10</v>
      </c>
    </row>
    <row r="12" spans="1:8">
      <c r="H12" s="845"/>
    </row>
    <row r="13" spans="1:8">
      <c r="H13" s="845"/>
    </row>
    <row r="14" spans="1:8">
      <c r="H14" s="845"/>
    </row>
    <row r="15" spans="1:8">
      <c r="H15" s="845"/>
    </row>
  </sheetData>
  <mergeCells count="3">
    <mergeCell ref="A3:H3"/>
    <mergeCell ref="F1:H1"/>
    <mergeCell ref="F2:H2"/>
  </mergeCells>
  <conditionalFormatting sqref="H8:H1048576">
    <cfRule type="cellIs" dxfId="36" priority="85" operator="lessThan">
      <formula>0</formula>
    </cfRule>
  </conditionalFormatting>
  <conditionalFormatting sqref="B8 A7:A8 C8:F11 C7:G7 A6:G6 A9:B11">
    <cfRule type="cellIs" dxfId="35" priority="84" operator="equal">
      <formula>192.752</formula>
    </cfRule>
  </conditionalFormatting>
  <conditionalFormatting sqref="B8 A7:A8 C8:F11 C7:G7 A6:G6 A9:B11">
    <cfRule type="cellIs" dxfId="34" priority="83" operator="equal">
      <formula>1302.79</formula>
    </cfRule>
  </conditionalFormatting>
  <conditionalFormatting sqref="G6:G7 F6:F1048576">
    <cfRule type="containsText" dxfId="33" priority="81" operator="containsText" text="5220205">
      <formula>NOT(ISERROR(SEARCH("5220205",F6)))</formula>
    </cfRule>
    <cfRule type="cellIs" dxfId="32" priority="82" operator="equal">
      <formula>5220205</formula>
    </cfRule>
  </conditionalFormatting>
  <conditionalFormatting sqref="H6:H7">
    <cfRule type="cellIs" dxfId="31" priority="27" operator="equal">
      <formula>192.752</formula>
    </cfRule>
  </conditionalFormatting>
  <conditionalFormatting sqref="H6:H7">
    <cfRule type="cellIs" dxfId="30" priority="26" operator="equal">
      <formula>1302.79</formula>
    </cfRule>
  </conditionalFormatting>
  <conditionalFormatting sqref="H4">
    <cfRule type="cellIs" dxfId="29" priority="24" operator="lessThan">
      <formula>0</formula>
    </cfRule>
  </conditionalFormatting>
  <conditionalFormatting sqref="H5">
    <cfRule type="cellIs" dxfId="28" priority="3" operator="lessThan">
      <formula>0</formula>
    </cfRule>
  </conditionalFormatting>
  <printOptions horizontalCentered="1"/>
  <pageMargins left="0" right="0" top="0.39370078740157483" bottom="0.39370078740157483" header="0.31496062992125984" footer="0.31496062992125984"/>
  <pageSetup paperSize="8" fitToHeight="0" orientation="landscape" r:id="rId1"/>
  <headerFooter differentFirst="1" scaleWithDoc="0" alignWithMargins="0">
    <oddHeader>&amp;C&amp;"Times New Roman,обычный"&amp;P</oddHead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59"/>
  <sheetViews>
    <sheetView view="pageBreakPreview" topLeftCell="A19" zoomScale="70" zoomScaleNormal="70" zoomScaleSheetLayoutView="70" zoomScalePageLayoutView="20" workbookViewId="0">
      <selection activeCell="A3" sqref="A3:M3"/>
    </sheetView>
  </sheetViews>
  <sheetFormatPr defaultColWidth="9.140625" defaultRowHeight="18.75" outlineLevelRow="1" outlineLevelCol="1"/>
  <cols>
    <col min="1" max="1" width="8.85546875" style="809" customWidth="1"/>
    <col min="2" max="2" width="69.28515625" style="903" customWidth="1"/>
    <col min="3" max="3" width="16.42578125" style="800" customWidth="1"/>
    <col min="4" max="4" width="6.5703125" style="800" customWidth="1"/>
    <col min="5" max="5" width="5.7109375" style="836" customWidth="1"/>
    <col min="6" max="6" width="19.28515625" style="836" customWidth="1"/>
    <col min="7" max="7" width="8.28515625" style="800" customWidth="1" outlineLevel="1"/>
    <col min="8" max="8" width="11.85546875" style="848" customWidth="1" outlineLevel="1"/>
    <col min="9" max="9" width="12.5703125" style="848" customWidth="1" outlineLevel="1"/>
    <col min="10" max="10" width="16.42578125" style="848" customWidth="1" outlineLevel="1"/>
    <col min="11" max="11" width="14.42578125" style="848" customWidth="1" outlineLevel="1"/>
    <col min="12" max="12" width="18.28515625" style="854" customWidth="1"/>
    <col min="13" max="13" width="16.85546875" style="854" customWidth="1"/>
    <col min="14" max="16384" width="9.140625" style="854"/>
  </cols>
  <sheetData>
    <row r="1" spans="1:13" ht="48" customHeight="1">
      <c r="A1" s="848"/>
      <c r="B1" s="867"/>
      <c r="C1" s="866"/>
      <c r="D1" s="866"/>
      <c r="E1" s="841"/>
      <c r="F1" s="841"/>
      <c r="G1" s="866"/>
      <c r="H1" s="875"/>
      <c r="I1" s="875"/>
      <c r="J1" s="875"/>
      <c r="K1" s="922" t="s">
        <v>1276</v>
      </c>
      <c r="L1" s="922"/>
      <c r="M1" s="922"/>
    </row>
    <row r="2" spans="1:13" ht="66.75" customHeight="1">
      <c r="A2" s="848"/>
      <c r="B2" s="867"/>
      <c r="C2" s="866"/>
      <c r="D2" s="866"/>
      <c r="E2" s="841"/>
      <c r="F2" s="841"/>
      <c r="G2" s="866"/>
      <c r="H2" s="876"/>
      <c r="I2" s="876"/>
      <c r="J2" s="876"/>
      <c r="K2" s="922" t="s">
        <v>1308</v>
      </c>
      <c r="L2" s="922"/>
      <c r="M2" s="922"/>
    </row>
    <row r="3" spans="1:13" s="857" customFormat="1" ht="72" customHeight="1">
      <c r="A3" s="925" t="s">
        <v>1299</v>
      </c>
      <c r="B3" s="925"/>
      <c r="C3" s="925"/>
      <c r="D3" s="925"/>
      <c r="E3" s="925"/>
      <c r="F3" s="925"/>
      <c r="G3" s="925"/>
      <c r="H3" s="925"/>
      <c r="I3" s="925"/>
      <c r="J3" s="925"/>
      <c r="K3" s="925"/>
      <c r="L3" s="925"/>
      <c r="M3" s="925"/>
    </row>
    <row r="4" spans="1:13" s="877" customFormat="1" ht="25.5" customHeight="1">
      <c r="B4" s="900"/>
      <c r="C4" s="878"/>
      <c r="D4" s="878"/>
      <c r="E4" s="878"/>
      <c r="F4" s="879"/>
      <c r="G4" s="878"/>
      <c r="H4" s="878"/>
      <c r="I4" s="878"/>
      <c r="J4" s="878"/>
      <c r="K4" s="878"/>
    </row>
    <row r="5" spans="1:13" s="873" customFormat="1" ht="105.75" customHeight="1">
      <c r="A5" s="912" t="s">
        <v>1263</v>
      </c>
      <c r="B5" s="919" t="s">
        <v>846</v>
      </c>
      <c r="C5" s="912" t="s">
        <v>234</v>
      </c>
      <c r="D5" s="912" t="s">
        <v>235</v>
      </c>
      <c r="E5" s="913" t="s">
        <v>236</v>
      </c>
      <c r="F5" s="920" t="s">
        <v>1212</v>
      </c>
      <c r="G5" s="912" t="s">
        <v>388</v>
      </c>
      <c r="H5" s="912" t="s">
        <v>590</v>
      </c>
      <c r="I5" s="912" t="s">
        <v>201</v>
      </c>
      <c r="J5" s="912" t="s">
        <v>955</v>
      </c>
      <c r="K5" s="912" t="s">
        <v>954</v>
      </c>
      <c r="L5" s="920" t="s">
        <v>1265</v>
      </c>
      <c r="M5" s="920" t="s">
        <v>1266</v>
      </c>
    </row>
    <row r="6" spans="1:13" s="877" customFormat="1" ht="21.75" customHeight="1">
      <c r="A6" s="809">
        <v>1</v>
      </c>
      <c r="B6" s="809">
        <v>2</v>
      </c>
      <c r="C6" s="809">
        <v>3</v>
      </c>
      <c r="D6" s="809">
        <v>4</v>
      </c>
      <c r="E6" s="809" t="s">
        <v>299</v>
      </c>
      <c r="F6" s="809" t="s">
        <v>489</v>
      </c>
      <c r="G6" s="809">
        <v>7</v>
      </c>
      <c r="H6" s="809">
        <v>8</v>
      </c>
      <c r="I6" s="809">
        <v>9</v>
      </c>
      <c r="J6" s="809">
        <v>10</v>
      </c>
      <c r="K6" s="809">
        <v>11</v>
      </c>
      <c r="L6" s="809" t="s">
        <v>367</v>
      </c>
      <c r="M6" s="809" t="s">
        <v>62</v>
      </c>
    </row>
    <row r="7" spans="1:13" s="784" customFormat="1">
      <c r="A7" s="880">
        <v>1</v>
      </c>
      <c r="B7" s="901" t="s">
        <v>14</v>
      </c>
      <c r="C7" s="888"/>
      <c r="D7" s="888"/>
      <c r="E7" s="888"/>
      <c r="F7" s="790"/>
      <c r="G7" s="888"/>
      <c r="H7" s="893"/>
      <c r="I7" s="893"/>
      <c r="J7" s="893"/>
      <c r="K7" s="893"/>
      <c r="L7" s="894">
        <v>2874.395</v>
      </c>
      <c r="M7" s="894">
        <v>2907</v>
      </c>
    </row>
    <row r="8" spans="1:13" s="784" customFormat="1">
      <c r="A8" s="880">
        <v>2</v>
      </c>
      <c r="B8" s="901" t="s">
        <v>945</v>
      </c>
      <c r="C8" s="888"/>
      <c r="D8" s="888"/>
      <c r="E8" s="888"/>
      <c r="F8" s="790"/>
      <c r="G8" s="888"/>
      <c r="H8" s="893"/>
      <c r="I8" s="893"/>
      <c r="J8" s="893"/>
      <c r="K8" s="893"/>
      <c r="L8" s="894"/>
      <c r="M8" s="894"/>
    </row>
    <row r="9" spans="1:13" s="784" customFormat="1" ht="37.5">
      <c r="A9" s="880">
        <v>3</v>
      </c>
      <c r="B9" s="901" t="s">
        <v>885</v>
      </c>
      <c r="C9" s="888">
        <v>833</v>
      </c>
      <c r="D9" s="888"/>
      <c r="E9" s="888"/>
      <c r="F9" s="790"/>
      <c r="G9" s="888"/>
      <c r="H9" s="893"/>
      <c r="I9" s="893"/>
      <c r="J9" s="893"/>
      <c r="K9" s="893"/>
      <c r="L9" s="894">
        <v>2820</v>
      </c>
      <c r="M9" s="894">
        <v>2820</v>
      </c>
    </row>
    <row r="10" spans="1:13" s="784" customFormat="1" ht="37.5">
      <c r="A10" s="880">
        <v>4</v>
      </c>
      <c r="B10" s="901" t="s">
        <v>946</v>
      </c>
      <c r="C10" s="884" t="s">
        <v>947</v>
      </c>
      <c r="D10" s="888"/>
      <c r="E10" s="888"/>
      <c r="F10" s="790"/>
      <c r="G10" s="888"/>
      <c r="H10" s="893"/>
      <c r="I10" s="893"/>
      <c r="J10" s="893"/>
      <c r="K10" s="893"/>
      <c r="L10" s="894">
        <v>54.395000000000003</v>
      </c>
      <c r="M10" s="894">
        <v>87</v>
      </c>
    </row>
    <row r="11" spans="1:13" s="857" customFormat="1" ht="37.5">
      <c r="A11" s="880">
        <v>5</v>
      </c>
      <c r="B11" s="761" t="s">
        <v>714</v>
      </c>
      <c r="C11" s="787"/>
      <c r="D11" s="787" t="s">
        <v>429</v>
      </c>
      <c r="E11" s="882"/>
      <c r="F11" s="881"/>
      <c r="G11" s="882"/>
      <c r="H11" s="893"/>
      <c r="I11" s="893"/>
      <c r="J11" s="893"/>
      <c r="K11" s="893"/>
      <c r="L11" s="894">
        <v>200.20099999999999</v>
      </c>
      <c r="M11" s="894">
        <v>430.87700000000001</v>
      </c>
    </row>
    <row r="12" spans="1:13" s="784" customFormat="1" ht="56.25">
      <c r="A12" s="880">
        <v>6</v>
      </c>
      <c r="B12" s="761" t="s">
        <v>1091</v>
      </c>
      <c r="C12" s="853"/>
      <c r="D12" s="787" t="s">
        <v>429</v>
      </c>
      <c r="E12" s="793" t="s">
        <v>359</v>
      </c>
      <c r="F12" s="836"/>
      <c r="G12" s="787"/>
      <c r="H12" s="787"/>
      <c r="I12" s="787"/>
      <c r="J12" s="787"/>
      <c r="K12" s="787"/>
      <c r="L12" s="826">
        <v>85.6</v>
      </c>
      <c r="M12" s="826">
        <v>161.727</v>
      </c>
    </row>
    <row r="13" spans="1:13" s="857" customFormat="1" outlineLevel="1">
      <c r="A13" s="880">
        <v>7</v>
      </c>
      <c r="B13" s="901" t="s">
        <v>1017</v>
      </c>
      <c r="C13" s="853"/>
      <c r="D13" s="896" t="s">
        <v>429</v>
      </c>
      <c r="E13" s="896" t="s">
        <v>359</v>
      </c>
      <c r="F13" s="836"/>
      <c r="G13" s="793"/>
      <c r="H13" s="793"/>
      <c r="I13" s="793"/>
      <c r="J13" s="793"/>
      <c r="K13" s="793"/>
      <c r="L13" s="894">
        <v>85.6</v>
      </c>
      <c r="M13" s="894">
        <v>0</v>
      </c>
    </row>
    <row r="14" spans="1:13" s="857" customFormat="1" ht="93.75" outlineLevel="1">
      <c r="A14" s="880">
        <v>8</v>
      </c>
      <c r="B14" s="761" t="s">
        <v>1141</v>
      </c>
      <c r="C14" s="785">
        <v>833</v>
      </c>
      <c r="D14" s="896" t="s">
        <v>429</v>
      </c>
      <c r="E14" s="896" t="s">
        <v>359</v>
      </c>
      <c r="F14" s="790" t="s">
        <v>359</v>
      </c>
      <c r="G14" s="778"/>
      <c r="H14" s="898">
        <v>0</v>
      </c>
      <c r="I14" s="898">
        <v>0</v>
      </c>
      <c r="J14" s="898">
        <v>0</v>
      </c>
      <c r="K14" s="898">
        <v>0</v>
      </c>
      <c r="L14" s="894">
        <v>85.6</v>
      </c>
      <c r="M14" s="894">
        <v>0</v>
      </c>
    </row>
    <row r="15" spans="1:13" s="857" customFormat="1" ht="56.25" outlineLevel="1">
      <c r="A15" s="880">
        <v>9</v>
      </c>
      <c r="B15" s="761" t="s">
        <v>1020</v>
      </c>
      <c r="C15" s="785">
        <v>833</v>
      </c>
      <c r="D15" s="896" t="s">
        <v>429</v>
      </c>
      <c r="E15" s="896" t="s">
        <v>359</v>
      </c>
      <c r="F15" s="790" t="s">
        <v>1168</v>
      </c>
      <c r="G15" s="778"/>
      <c r="H15" s="893"/>
      <c r="I15" s="893"/>
      <c r="J15" s="893"/>
      <c r="K15" s="893"/>
      <c r="L15" s="894">
        <v>85.6</v>
      </c>
      <c r="M15" s="894">
        <v>0</v>
      </c>
    </row>
    <row r="16" spans="1:13" s="857" customFormat="1" ht="37.5" outlineLevel="1">
      <c r="A16" s="880">
        <v>10</v>
      </c>
      <c r="B16" s="761" t="s">
        <v>1135</v>
      </c>
      <c r="C16" s="785">
        <v>833</v>
      </c>
      <c r="D16" s="896" t="s">
        <v>429</v>
      </c>
      <c r="E16" s="896" t="s">
        <v>359</v>
      </c>
      <c r="F16" s="790" t="s">
        <v>1169</v>
      </c>
      <c r="G16" s="778"/>
      <c r="H16" s="894"/>
      <c r="I16" s="894"/>
      <c r="J16" s="894"/>
      <c r="K16" s="894"/>
      <c r="L16" s="894">
        <v>85.6</v>
      </c>
      <c r="M16" s="894">
        <v>0</v>
      </c>
    </row>
    <row r="17" spans="1:13" s="857" customFormat="1" ht="56.25" outlineLevel="1">
      <c r="A17" s="880">
        <v>11</v>
      </c>
      <c r="B17" s="761" t="s">
        <v>1137</v>
      </c>
      <c r="C17" s="785">
        <v>833</v>
      </c>
      <c r="D17" s="884" t="s">
        <v>429</v>
      </c>
      <c r="E17" s="884" t="s">
        <v>359</v>
      </c>
      <c r="F17" s="789" t="s">
        <v>1145</v>
      </c>
      <c r="G17" s="856"/>
      <c r="H17" s="893"/>
      <c r="I17" s="893"/>
      <c r="J17" s="893"/>
      <c r="K17" s="893"/>
      <c r="L17" s="894">
        <v>85.6</v>
      </c>
      <c r="M17" s="894">
        <v>0</v>
      </c>
    </row>
    <row r="18" spans="1:13" s="857" customFormat="1" outlineLevel="1">
      <c r="A18" s="880">
        <v>12</v>
      </c>
      <c r="B18" s="761" t="s">
        <v>1067</v>
      </c>
      <c r="C18" s="785">
        <v>833</v>
      </c>
      <c r="D18" s="884" t="s">
        <v>429</v>
      </c>
      <c r="E18" s="884" t="s">
        <v>359</v>
      </c>
      <c r="F18" s="789" t="s">
        <v>1145</v>
      </c>
      <c r="G18" s="856" t="s">
        <v>1138</v>
      </c>
      <c r="H18" s="893"/>
      <c r="I18" s="893"/>
      <c r="J18" s="893"/>
      <c r="K18" s="893"/>
      <c r="L18" s="894">
        <v>85.6</v>
      </c>
      <c r="M18" s="894">
        <v>0</v>
      </c>
    </row>
    <row r="19" spans="1:13" s="883" customFormat="1" ht="56.25" outlineLevel="1">
      <c r="A19" s="880">
        <v>13</v>
      </c>
      <c r="B19" s="761" t="s">
        <v>1137</v>
      </c>
      <c r="C19" s="785">
        <v>833</v>
      </c>
      <c r="D19" s="884" t="s">
        <v>429</v>
      </c>
      <c r="E19" s="884" t="s">
        <v>359</v>
      </c>
      <c r="F19" s="789" t="s">
        <v>1145</v>
      </c>
      <c r="G19" s="856" t="s">
        <v>1019</v>
      </c>
      <c r="H19" s="893"/>
      <c r="I19" s="893"/>
      <c r="J19" s="893"/>
      <c r="K19" s="893"/>
      <c r="L19" s="894">
        <v>85.6</v>
      </c>
      <c r="M19" s="894">
        <v>0</v>
      </c>
    </row>
    <row r="20" spans="1:13" s="857" customFormat="1" ht="37.5" outlineLevel="1">
      <c r="A20" s="880">
        <v>14</v>
      </c>
      <c r="B20" s="901" t="s">
        <v>910</v>
      </c>
      <c r="C20" s="853"/>
      <c r="D20" s="895"/>
      <c r="E20" s="895"/>
      <c r="F20" s="789"/>
      <c r="G20" s="895"/>
      <c r="H20" s="895"/>
      <c r="I20" s="895"/>
      <c r="J20" s="895"/>
      <c r="K20" s="895"/>
      <c r="L20" s="894">
        <v>85.6</v>
      </c>
      <c r="M20" s="894">
        <v>0</v>
      </c>
    </row>
    <row r="21" spans="1:13" ht="56.25" outlineLevel="1">
      <c r="A21" s="880">
        <v>15</v>
      </c>
      <c r="B21" s="807" t="s">
        <v>996</v>
      </c>
      <c r="C21" s="859" t="s">
        <v>911</v>
      </c>
      <c r="D21" s="859" t="s">
        <v>429</v>
      </c>
      <c r="E21" s="856" t="s">
        <v>359</v>
      </c>
      <c r="F21" s="862" t="s">
        <v>1145</v>
      </c>
      <c r="G21" s="858">
        <v>414</v>
      </c>
      <c r="H21" s="859" t="s">
        <v>870</v>
      </c>
      <c r="I21" s="859" t="s">
        <v>979</v>
      </c>
      <c r="J21" s="859" t="s">
        <v>291</v>
      </c>
      <c r="K21" s="859" t="s">
        <v>1105</v>
      </c>
      <c r="L21" s="860">
        <v>85.5</v>
      </c>
      <c r="M21" s="860"/>
    </row>
    <row r="22" spans="1:13" ht="56.25" outlineLevel="1">
      <c r="A22" s="880">
        <v>16</v>
      </c>
      <c r="B22" s="807" t="s">
        <v>1038</v>
      </c>
      <c r="C22" s="859" t="s">
        <v>911</v>
      </c>
      <c r="D22" s="859" t="s">
        <v>429</v>
      </c>
      <c r="E22" s="856" t="s">
        <v>359</v>
      </c>
      <c r="F22" s="862" t="s">
        <v>1145</v>
      </c>
      <c r="G22" s="858">
        <v>414</v>
      </c>
      <c r="H22" s="859" t="s">
        <v>870</v>
      </c>
      <c r="I22" s="859" t="s">
        <v>1259</v>
      </c>
      <c r="J22" s="859" t="s">
        <v>291</v>
      </c>
      <c r="K22" s="859" t="s">
        <v>1131</v>
      </c>
      <c r="L22" s="860">
        <v>0.1</v>
      </c>
      <c r="M22" s="860"/>
    </row>
    <row r="23" spans="1:13" s="784" customFormat="1" outlineLevel="1">
      <c r="A23" s="880">
        <v>17</v>
      </c>
      <c r="B23" s="901" t="s">
        <v>1070</v>
      </c>
      <c r="C23" s="853">
        <v>833</v>
      </c>
      <c r="D23" s="787" t="s">
        <v>429</v>
      </c>
      <c r="E23" s="793" t="s">
        <v>359</v>
      </c>
      <c r="F23" s="836" t="s">
        <v>1047</v>
      </c>
      <c r="G23" s="787"/>
      <c r="H23" s="826">
        <v>0</v>
      </c>
      <c r="I23" s="826">
        <v>0</v>
      </c>
      <c r="J23" s="826">
        <v>0</v>
      </c>
      <c r="K23" s="826">
        <v>0</v>
      </c>
      <c r="L23" s="826">
        <v>0</v>
      </c>
      <c r="M23" s="826">
        <v>161.727</v>
      </c>
    </row>
    <row r="24" spans="1:13" s="784" customFormat="1" ht="37.5" outlineLevel="1">
      <c r="A24" s="880">
        <v>18</v>
      </c>
      <c r="B24" s="901" t="s">
        <v>1028</v>
      </c>
      <c r="C24" s="853">
        <v>833</v>
      </c>
      <c r="D24" s="853" t="s">
        <v>429</v>
      </c>
      <c r="E24" s="853" t="s">
        <v>359</v>
      </c>
      <c r="F24" s="811" t="s">
        <v>1267</v>
      </c>
      <c r="G24" s="853"/>
      <c r="H24" s="826"/>
      <c r="I24" s="826"/>
      <c r="J24" s="826"/>
      <c r="K24" s="826"/>
      <c r="L24" s="826">
        <v>0</v>
      </c>
      <c r="M24" s="826">
        <v>161.727</v>
      </c>
    </row>
    <row r="25" spans="1:13" s="784" customFormat="1" ht="56.25" outlineLevel="1">
      <c r="A25" s="880">
        <v>19</v>
      </c>
      <c r="B25" s="761" t="s">
        <v>1137</v>
      </c>
      <c r="C25" s="853">
        <v>833</v>
      </c>
      <c r="D25" s="853" t="s">
        <v>429</v>
      </c>
      <c r="E25" s="853" t="s">
        <v>359</v>
      </c>
      <c r="F25" s="811" t="s">
        <v>1268</v>
      </c>
      <c r="G25" s="853"/>
      <c r="H25" s="826"/>
      <c r="I25" s="826"/>
      <c r="J25" s="826"/>
      <c r="K25" s="826"/>
      <c r="L25" s="826">
        <v>0</v>
      </c>
      <c r="M25" s="826">
        <v>161.727</v>
      </c>
    </row>
    <row r="26" spans="1:13" s="784" customFormat="1" outlineLevel="1">
      <c r="A26" s="880">
        <v>20</v>
      </c>
      <c r="B26" s="761" t="s">
        <v>1067</v>
      </c>
      <c r="C26" s="853">
        <v>833</v>
      </c>
      <c r="D26" s="853" t="s">
        <v>429</v>
      </c>
      <c r="E26" s="853" t="s">
        <v>359</v>
      </c>
      <c r="F26" s="811" t="s">
        <v>1268</v>
      </c>
      <c r="G26" s="853">
        <v>410</v>
      </c>
      <c r="H26" s="826"/>
      <c r="I26" s="826"/>
      <c r="J26" s="826"/>
      <c r="K26" s="826"/>
      <c r="L26" s="826">
        <v>0</v>
      </c>
      <c r="M26" s="826">
        <v>161.727</v>
      </c>
    </row>
    <row r="27" spans="1:13" s="783" customFormat="1" ht="56.25" outlineLevel="1">
      <c r="A27" s="880">
        <v>21</v>
      </c>
      <c r="B27" s="761" t="s">
        <v>1137</v>
      </c>
      <c r="C27" s="853">
        <v>833</v>
      </c>
      <c r="D27" s="853" t="s">
        <v>429</v>
      </c>
      <c r="E27" s="853" t="s">
        <v>359</v>
      </c>
      <c r="F27" s="811" t="s">
        <v>1268</v>
      </c>
      <c r="G27" s="853" t="s">
        <v>1019</v>
      </c>
      <c r="H27" s="896"/>
      <c r="I27" s="896"/>
      <c r="J27" s="896"/>
      <c r="K27" s="896"/>
      <c r="L27" s="782">
        <v>0</v>
      </c>
      <c r="M27" s="782">
        <v>161.727</v>
      </c>
    </row>
    <row r="28" spans="1:13" s="783" customFormat="1" ht="37.5" outlineLevel="1">
      <c r="A28" s="880">
        <v>22</v>
      </c>
      <c r="B28" s="761" t="s">
        <v>910</v>
      </c>
      <c r="C28" s="787"/>
      <c r="D28" s="787"/>
      <c r="E28" s="787"/>
      <c r="F28" s="836"/>
      <c r="G28" s="787"/>
      <c r="H28" s="896"/>
      <c r="I28" s="896"/>
      <c r="J28" s="896"/>
      <c r="K28" s="896"/>
      <c r="L28" s="782">
        <v>0</v>
      </c>
      <c r="M28" s="782">
        <v>161.727</v>
      </c>
    </row>
    <row r="29" spans="1:13" ht="56.25" outlineLevel="1">
      <c r="A29" s="880">
        <v>23</v>
      </c>
      <c r="B29" s="807" t="s">
        <v>996</v>
      </c>
      <c r="C29" s="859" t="s">
        <v>911</v>
      </c>
      <c r="D29" s="859" t="s">
        <v>429</v>
      </c>
      <c r="E29" s="856" t="s">
        <v>359</v>
      </c>
      <c r="F29" s="862" t="s">
        <v>1268</v>
      </c>
      <c r="G29" s="858">
        <v>414</v>
      </c>
      <c r="H29" s="859" t="s">
        <v>870</v>
      </c>
      <c r="I29" s="859" t="s">
        <v>979</v>
      </c>
      <c r="J29" s="859" t="s">
        <v>291</v>
      </c>
      <c r="K29" s="859" t="s">
        <v>1105</v>
      </c>
      <c r="L29" s="860"/>
      <c r="M29" s="860">
        <v>157.52699999999999</v>
      </c>
    </row>
    <row r="30" spans="1:13" ht="56.25" outlineLevel="1">
      <c r="A30" s="880">
        <v>24</v>
      </c>
      <c r="B30" s="807" t="s">
        <v>1038</v>
      </c>
      <c r="C30" s="859" t="s">
        <v>911</v>
      </c>
      <c r="D30" s="859" t="s">
        <v>429</v>
      </c>
      <c r="E30" s="856" t="s">
        <v>359</v>
      </c>
      <c r="F30" s="862" t="s">
        <v>1268</v>
      </c>
      <c r="G30" s="858">
        <v>414</v>
      </c>
      <c r="H30" s="859" t="s">
        <v>870</v>
      </c>
      <c r="I30" s="859" t="s">
        <v>1259</v>
      </c>
      <c r="J30" s="859" t="s">
        <v>291</v>
      </c>
      <c r="K30" s="859" t="s">
        <v>1131</v>
      </c>
      <c r="L30" s="860"/>
      <c r="M30" s="860">
        <v>4.2</v>
      </c>
    </row>
    <row r="31" spans="1:13" s="784" customFormat="1">
      <c r="A31" s="880">
        <v>25</v>
      </c>
      <c r="B31" s="761" t="s">
        <v>22</v>
      </c>
      <c r="C31" s="853"/>
      <c r="D31" s="787" t="s">
        <v>429</v>
      </c>
      <c r="E31" s="793" t="s">
        <v>208</v>
      </c>
      <c r="F31" s="836"/>
      <c r="G31" s="787"/>
      <c r="H31" s="787"/>
      <c r="I31" s="787"/>
      <c r="J31" s="787"/>
      <c r="K31" s="787"/>
      <c r="L31" s="894">
        <v>63.500999999999998</v>
      </c>
      <c r="M31" s="894">
        <v>66.150000000000006</v>
      </c>
    </row>
    <row r="32" spans="1:13" s="857" customFormat="1" outlineLevel="1">
      <c r="A32" s="880">
        <v>26</v>
      </c>
      <c r="B32" s="901" t="s">
        <v>1017</v>
      </c>
      <c r="C32" s="853"/>
      <c r="D32" s="896" t="s">
        <v>429</v>
      </c>
      <c r="E32" s="896" t="s">
        <v>208</v>
      </c>
      <c r="F32" s="836"/>
      <c r="G32" s="793"/>
      <c r="H32" s="793"/>
      <c r="I32" s="793"/>
      <c r="J32" s="793"/>
      <c r="K32" s="793"/>
      <c r="L32" s="894">
        <v>63.500999999999998</v>
      </c>
      <c r="M32" s="894">
        <v>0</v>
      </c>
    </row>
    <row r="33" spans="1:13" s="857" customFormat="1" ht="93.75" outlineLevel="1">
      <c r="A33" s="880">
        <v>27</v>
      </c>
      <c r="B33" s="761" t="s">
        <v>1141</v>
      </c>
      <c r="C33" s="853">
        <v>833</v>
      </c>
      <c r="D33" s="896" t="s">
        <v>429</v>
      </c>
      <c r="E33" s="896" t="s">
        <v>208</v>
      </c>
      <c r="F33" s="790" t="s">
        <v>359</v>
      </c>
      <c r="G33" s="778"/>
      <c r="H33" s="778"/>
      <c r="I33" s="778"/>
      <c r="J33" s="778"/>
      <c r="K33" s="778"/>
      <c r="L33" s="894">
        <v>63.500999999999998</v>
      </c>
      <c r="M33" s="894">
        <v>0</v>
      </c>
    </row>
    <row r="34" spans="1:13" s="857" customFormat="1" ht="56.25" outlineLevel="1">
      <c r="A34" s="880">
        <v>28</v>
      </c>
      <c r="B34" s="761" t="s">
        <v>1020</v>
      </c>
      <c r="C34" s="853">
        <v>833</v>
      </c>
      <c r="D34" s="896" t="s">
        <v>429</v>
      </c>
      <c r="E34" s="896" t="s">
        <v>208</v>
      </c>
      <c r="F34" s="790" t="s">
        <v>1168</v>
      </c>
      <c r="G34" s="778"/>
      <c r="H34" s="893"/>
      <c r="I34" s="893"/>
      <c r="J34" s="893"/>
      <c r="K34" s="893"/>
      <c r="L34" s="894">
        <v>63.500999999999998</v>
      </c>
      <c r="M34" s="894">
        <v>0</v>
      </c>
    </row>
    <row r="35" spans="1:13" s="857" customFormat="1" ht="37.5" outlineLevel="1">
      <c r="A35" s="880">
        <v>29</v>
      </c>
      <c r="B35" s="761" t="s">
        <v>1135</v>
      </c>
      <c r="C35" s="785">
        <v>833</v>
      </c>
      <c r="D35" s="896" t="s">
        <v>429</v>
      </c>
      <c r="E35" s="896" t="s">
        <v>208</v>
      </c>
      <c r="F35" s="790" t="s">
        <v>1169</v>
      </c>
      <c r="G35" s="778"/>
      <c r="H35" s="894"/>
      <c r="I35" s="894"/>
      <c r="J35" s="894"/>
      <c r="K35" s="894"/>
      <c r="L35" s="894">
        <v>63.500999999999998</v>
      </c>
      <c r="M35" s="894">
        <v>0</v>
      </c>
    </row>
    <row r="36" spans="1:13" s="857" customFormat="1" ht="56.25" outlineLevel="1">
      <c r="A36" s="880">
        <v>30</v>
      </c>
      <c r="B36" s="761" t="s">
        <v>1137</v>
      </c>
      <c r="C36" s="853">
        <v>833</v>
      </c>
      <c r="D36" s="884" t="s">
        <v>429</v>
      </c>
      <c r="E36" s="884" t="s">
        <v>208</v>
      </c>
      <c r="F36" s="789" t="s">
        <v>1145</v>
      </c>
      <c r="G36" s="856"/>
      <c r="H36" s="893"/>
      <c r="I36" s="893"/>
      <c r="J36" s="893"/>
      <c r="K36" s="893"/>
      <c r="L36" s="894">
        <v>63.500999999999998</v>
      </c>
      <c r="M36" s="894">
        <v>0</v>
      </c>
    </row>
    <row r="37" spans="1:13" s="857" customFormat="1" outlineLevel="1">
      <c r="A37" s="880">
        <v>31</v>
      </c>
      <c r="B37" s="761" t="s">
        <v>1067</v>
      </c>
      <c r="C37" s="853">
        <v>833</v>
      </c>
      <c r="D37" s="884" t="s">
        <v>429</v>
      </c>
      <c r="E37" s="884" t="s">
        <v>208</v>
      </c>
      <c r="F37" s="789" t="s">
        <v>1145</v>
      </c>
      <c r="G37" s="856" t="s">
        <v>1138</v>
      </c>
      <c r="H37" s="893"/>
      <c r="I37" s="893"/>
      <c r="J37" s="893"/>
      <c r="K37" s="893"/>
      <c r="L37" s="894">
        <v>63.500999999999998</v>
      </c>
      <c r="M37" s="894">
        <v>0</v>
      </c>
    </row>
    <row r="38" spans="1:13" s="883" customFormat="1" ht="56.25" outlineLevel="1">
      <c r="A38" s="880">
        <v>32</v>
      </c>
      <c r="B38" s="761" t="s">
        <v>1137</v>
      </c>
      <c r="C38" s="853">
        <v>833</v>
      </c>
      <c r="D38" s="884" t="s">
        <v>429</v>
      </c>
      <c r="E38" s="884" t="s">
        <v>208</v>
      </c>
      <c r="F38" s="789" t="s">
        <v>1145</v>
      </c>
      <c r="G38" s="856" t="s">
        <v>1019</v>
      </c>
      <c r="H38" s="893"/>
      <c r="I38" s="893"/>
      <c r="J38" s="893"/>
      <c r="K38" s="893"/>
      <c r="L38" s="894">
        <v>63.500999999999998</v>
      </c>
      <c r="M38" s="894">
        <v>0</v>
      </c>
    </row>
    <row r="39" spans="1:13" s="857" customFormat="1" ht="37.5" outlineLevel="1">
      <c r="A39" s="880">
        <v>33</v>
      </c>
      <c r="B39" s="901" t="s">
        <v>910</v>
      </c>
      <c r="C39" s="853"/>
      <c r="D39" s="895"/>
      <c r="E39" s="895"/>
      <c r="F39" s="789"/>
      <c r="G39" s="895"/>
      <c r="H39" s="893"/>
      <c r="I39" s="893"/>
      <c r="J39" s="893"/>
      <c r="K39" s="893"/>
      <c r="L39" s="894">
        <v>63.500999999999998</v>
      </c>
      <c r="M39" s="894">
        <v>0</v>
      </c>
    </row>
    <row r="40" spans="1:13" ht="75" outlineLevel="1">
      <c r="A40" s="880">
        <v>34</v>
      </c>
      <c r="B40" s="807" t="s">
        <v>284</v>
      </c>
      <c r="C40" s="859">
        <v>833</v>
      </c>
      <c r="D40" s="859" t="s">
        <v>429</v>
      </c>
      <c r="E40" s="856" t="s">
        <v>208</v>
      </c>
      <c r="F40" s="862" t="s">
        <v>1145</v>
      </c>
      <c r="G40" s="858">
        <v>414</v>
      </c>
      <c r="H40" s="859">
        <v>2006</v>
      </c>
      <c r="I40" s="859">
        <v>2020</v>
      </c>
      <c r="J40" s="859" t="s">
        <v>1106</v>
      </c>
      <c r="K40" s="859" t="s">
        <v>1107</v>
      </c>
      <c r="L40" s="860">
        <v>18.600000000000001</v>
      </c>
      <c r="M40" s="860"/>
    </row>
    <row r="41" spans="1:13" s="857" customFormat="1" ht="56.25" outlineLevel="1">
      <c r="A41" s="880">
        <v>35</v>
      </c>
      <c r="B41" s="807" t="s">
        <v>1218</v>
      </c>
      <c r="C41" s="859">
        <v>833</v>
      </c>
      <c r="D41" s="859" t="s">
        <v>429</v>
      </c>
      <c r="E41" s="856" t="s">
        <v>208</v>
      </c>
      <c r="F41" s="862" t="s">
        <v>1145</v>
      </c>
      <c r="G41" s="858">
        <v>414</v>
      </c>
      <c r="H41" s="859">
        <v>2016</v>
      </c>
      <c r="I41" s="859">
        <v>2020</v>
      </c>
      <c r="J41" s="859" t="s">
        <v>906</v>
      </c>
      <c r="K41" s="859">
        <v>4</v>
      </c>
      <c r="L41" s="860">
        <v>44.901000000000003</v>
      </c>
      <c r="M41" s="860"/>
    </row>
    <row r="42" spans="1:13" s="784" customFormat="1" outlineLevel="1">
      <c r="A42" s="880">
        <v>36</v>
      </c>
      <c r="B42" s="901" t="s">
        <v>1070</v>
      </c>
      <c r="C42" s="853">
        <v>833</v>
      </c>
      <c r="D42" s="787" t="s">
        <v>429</v>
      </c>
      <c r="E42" s="793" t="s">
        <v>208</v>
      </c>
      <c r="F42" s="836" t="s">
        <v>1269</v>
      </c>
      <c r="G42" s="787"/>
      <c r="H42" s="787"/>
      <c r="I42" s="787"/>
      <c r="J42" s="787"/>
      <c r="K42" s="787"/>
      <c r="L42" s="826">
        <v>0</v>
      </c>
      <c r="M42" s="826">
        <v>66.150000000000006</v>
      </c>
    </row>
    <row r="43" spans="1:13" s="784" customFormat="1" ht="37.5" outlineLevel="1">
      <c r="A43" s="880">
        <v>37</v>
      </c>
      <c r="B43" s="901" t="s">
        <v>1028</v>
      </c>
      <c r="C43" s="853">
        <v>833</v>
      </c>
      <c r="D43" s="787" t="s">
        <v>429</v>
      </c>
      <c r="E43" s="793" t="s">
        <v>208</v>
      </c>
      <c r="F43" s="836" t="s">
        <v>1267</v>
      </c>
      <c r="G43" s="787"/>
      <c r="H43" s="787"/>
      <c r="I43" s="787"/>
      <c r="J43" s="787"/>
      <c r="K43" s="787"/>
      <c r="L43" s="826">
        <v>0</v>
      </c>
      <c r="M43" s="826">
        <v>66.150000000000006</v>
      </c>
    </row>
    <row r="44" spans="1:13" s="784" customFormat="1" ht="56.25" outlineLevel="1">
      <c r="A44" s="880">
        <v>38</v>
      </c>
      <c r="B44" s="761" t="s">
        <v>1137</v>
      </c>
      <c r="C44" s="853">
        <v>833</v>
      </c>
      <c r="D44" s="787" t="s">
        <v>429</v>
      </c>
      <c r="E44" s="793" t="s">
        <v>208</v>
      </c>
      <c r="F44" s="836" t="s">
        <v>1268</v>
      </c>
      <c r="G44" s="787"/>
      <c r="H44" s="787"/>
      <c r="I44" s="787"/>
      <c r="J44" s="787"/>
      <c r="K44" s="787"/>
      <c r="L44" s="826">
        <v>0</v>
      </c>
      <c r="M44" s="826">
        <v>66.150000000000006</v>
      </c>
    </row>
    <row r="45" spans="1:13" s="784" customFormat="1" outlineLevel="1">
      <c r="A45" s="880">
        <v>39</v>
      </c>
      <c r="B45" s="761" t="s">
        <v>1067</v>
      </c>
      <c r="C45" s="853">
        <v>833</v>
      </c>
      <c r="D45" s="787" t="s">
        <v>429</v>
      </c>
      <c r="E45" s="793" t="s">
        <v>208</v>
      </c>
      <c r="F45" s="836" t="s">
        <v>1268</v>
      </c>
      <c r="G45" s="787">
        <v>410</v>
      </c>
      <c r="H45" s="787"/>
      <c r="I45" s="787"/>
      <c r="J45" s="787"/>
      <c r="K45" s="787"/>
      <c r="L45" s="826">
        <v>0</v>
      </c>
      <c r="M45" s="826">
        <v>66.150000000000006</v>
      </c>
    </row>
    <row r="46" spans="1:13" s="784" customFormat="1" ht="56.25" outlineLevel="1">
      <c r="A46" s="880">
        <v>40</v>
      </c>
      <c r="B46" s="761" t="s">
        <v>1137</v>
      </c>
      <c r="C46" s="853">
        <v>833</v>
      </c>
      <c r="D46" s="787" t="s">
        <v>429</v>
      </c>
      <c r="E46" s="793" t="s">
        <v>208</v>
      </c>
      <c r="F46" s="836" t="s">
        <v>1268</v>
      </c>
      <c r="G46" s="793" t="s">
        <v>1019</v>
      </c>
      <c r="H46" s="859"/>
      <c r="I46" s="859"/>
      <c r="J46" s="859"/>
      <c r="K46" s="859"/>
      <c r="L46" s="860">
        <v>0</v>
      </c>
      <c r="M46" s="860">
        <v>66.150000000000006</v>
      </c>
    </row>
    <row r="47" spans="1:13" s="784" customFormat="1" ht="37.5" outlineLevel="1">
      <c r="A47" s="880">
        <v>41</v>
      </c>
      <c r="B47" s="761" t="s">
        <v>910</v>
      </c>
      <c r="C47" s="853"/>
      <c r="D47" s="787"/>
      <c r="E47" s="787"/>
      <c r="F47" s="836"/>
      <c r="G47" s="787"/>
      <c r="H47" s="787"/>
      <c r="I47" s="787"/>
      <c r="J47" s="787"/>
      <c r="K47" s="787"/>
      <c r="L47" s="826">
        <v>0</v>
      </c>
      <c r="M47" s="826">
        <v>66.150000000000006</v>
      </c>
    </row>
    <row r="48" spans="1:13" ht="75" outlineLevel="1">
      <c r="A48" s="880">
        <v>42</v>
      </c>
      <c r="B48" s="807" t="s">
        <v>284</v>
      </c>
      <c r="C48" s="859">
        <v>833</v>
      </c>
      <c r="D48" s="859" t="s">
        <v>429</v>
      </c>
      <c r="E48" s="856" t="s">
        <v>208</v>
      </c>
      <c r="F48" s="862" t="s">
        <v>1268</v>
      </c>
      <c r="G48" s="858">
        <v>414</v>
      </c>
      <c r="H48" s="859">
        <v>2006</v>
      </c>
      <c r="I48" s="859">
        <v>2020</v>
      </c>
      <c r="J48" s="859" t="s">
        <v>1106</v>
      </c>
      <c r="K48" s="859" t="s">
        <v>1107</v>
      </c>
      <c r="L48" s="860"/>
      <c r="M48" s="860">
        <v>18.95</v>
      </c>
    </row>
    <row r="49" spans="1:13" s="857" customFormat="1" ht="56.25" outlineLevel="1">
      <c r="A49" s="880">
        <v>43</v>
      </c>
      <c r="B49" s="807" t="s">
        <v>1218</v>
      </c>
      <c r="C49" s="859">
        <v>833</v>
      </c>
      <c r="D49" s="859" t="s">
        <v>429</v>
      </c>
      <c r="E49" s="856" t="s">
        <v>208</v>
      </c>
      <c r="F49" s="862" t="s">
        <v>1268</v>
      </c>
      <c r="G49" s="858">
        <v>414</v>
      </c>
      <c r="H49" s="859">
        <v>2016</v>
      </c>
      <c r="I49" s="859">
        <v>2020</v>
      </c>
      <c r="J49" s="859" t="s">
        <v>906</v>
      </c>
      <c r="K49" s="859">
        <v>4</v>
      </c>
      <c r="L49" s="860"/>
      <c r="M49" s="860">
        <v>47.2</v>
      </c>
    </row>
    <row r="50" spans="1:13" s="784" customFormat="1" ht="37.5">
      <c r="A50" s="880">
        <v>44</v>
      </c>
      <c r="B50" s="761" t="s">
        <v>866</v>
      </c>
      <c r="C50" s="853"/>
      <c r="D50" s="787" t="s">
        <v>429</v>
      </c>
      <c r="E50" s="793" t="s">
        <v>209</v>
      </c>
      <c r="F50" s="836"/>
      <c r="G50" s="787"/>
      <c r="H50" s="893"/>
      <c r="I50" s="893"/>
      <c r="J50" s="893"/>
      <c r="K50" s="893"/>
      <c r="L50" s="894">
        <v>51.1</v>
      </c>
      <c r="M50" s="894">
        <v>203</v>
      </c>
    </row>
    <row r="51" spans="1:13" s="857" customFormat="1" outlineLevel="1">
      <c r="A51" s="880">
        <v>45</v>
      </c>
      <c r="B51" s="901" t="s">
        <v>1017</v>
      </c>
      <c r="C51" s="853"/>
      <c r="D51" s="896" t="s">
        <v>429</v>
      </c>
      <c r="E51" s="896" t="s">
        <v>209</v>
      </c>
      <c r="F51" s="836"/>
      <c r="G51" s="793"/>
      <c r="H51" s="893"/>
      <c r="I51" s="893"/>
      <c r="J51" s="893"/>
      <c r="K51" s="893"/>
      <c r="L51" s="894">
        <v>51.1</v>
      </c>
      <c r="M51" s="894">
        <v>203</v>
      </c>
    </row>
    <row r="52" spans="1:13" s="857" customFormat="1" ht="56.25" outlineLevel="1">
      <c r="A52" s="880">
        <v>46</v>
      </c>
      <c r="B52" s="761" t="s">
        <v>1029</v>
      </c>
      <c r="C52" s="853">
        <v>833</v>
      </c>
      <c r="D52" s="896" t="s">
        <v>429</v>
      </c>
      <c r="E52" s="896" t="s">
        <v>209</v>
      </c>
      <c r="F52" s="790" t="s">
        <v>304</v>
      </c>
      <c r="G52" s="778"/>
      <c r="H52" s="893"/>
      <c r="I52" s="893"/>
      <c r="J52" s="893"/>
      <c r="K52" s="893"/>
      <c r="L52" s="894">
        <v>51.1</v>
      </c>
      <c r="M52" s="894">
        <v>203</v>
      </c>
    </row>
    <row r="53" spans="1:13" s="857" customFormat="1" ht="56.25" outlineLevel="1">
      <c r="A53" s="880">
        <v>47</v>
      </c>
      <c r="B53" s="761" t="s">
        <v>1030</v>
      </c>
      <c r="C53" s="853">
        <v>833</v>
      </c>
      <c r="D53" s="884" t="s">
        <v>429</v>
      </c>
      <c r="E53" s="884" t="s">
        <v>209</v>
      </c>
      <c r="F53" s="790" t="s">
        <v>1166</v>
      </c>
      <c r="G53" s="778"/>
      <c r="H53" s="893"/>
      <c r="I53" s="893"/>
      <c r="J53" s="893"/>
      <c r="K53" s="893"/>
      <c r="L53" s="894">
        <v>51.1</v>
      </c>
      <c r="M53" s="894">
        <v>203</v>
      </c>
    </row>
    <row r="54" spans="1:13" s="857" customFormat="1" ht="37.5" outlineLevel="1">
      <c r="A54" s="880">
        <v>48</v>
      </c>
      <c r="B54" s="761" t="s">
        <v>1135</v>
      </c>
      <c r="C54" s="785">
        <v>833</v>
      </c>
      <c r="D54" s="896" t="s">
        <v>429</v>
      </c>
      <c r="E54" s="896" t="s">
        <v>209</v>
      </c>
      <c r="F54" s="790" t="s">
        <v>1167</v>
      </c>
      <c r="G54" s="778"/>
      <c r="H54" s="894"/>
      <c r="I54" s="894"/>
      <c r="J54" s="894"/>
      <c r="K54" s="894"/>
      <c r="L54" s="894">
        <v>51.1</v>
      </c>
      <c r="M54" s="894">
        <v>203</v>
      </c>
    </row>
    <row r="55" spans="1:13" s="857" customFormat="1" ht="56.25" outlineLevel="1">
      <c r="A55" s="880">
        <v>49</v>
      </c>
      <c r="B55" s="761" t="s">
        <v>1137</v>
      </c>
      <c r="C55" s="853">
        <v>833</v>
      </c>
      <c r="D55" s="884" t="s">
        <v>429</v>
      </c>
      <c r="E55" s="884" t="s">
        <v>209</v>
      </c>
      <c r="F55" s="789" t="s">
        <v>1144</v>
      </c>
      <c r="G55" s="856"/>
      <c r="H55" s="893"/>
      <c r="I55" s="893"/>
      <c r="J55" s="893"/>
      <c r="K55" s="893"/>
      <c r="L55" s="894">
        <v>51.1</v>
      </c>
      <c r="M55" s="894">
        <v>203</v>
      </c>
    </row>
    <row r="56" spans="1:13" s="857" customFormat="1" outlineLevel="1">
      <c r="A56" s="880">
        <v>50</v>
      </c>
      <c r="B56" s="761" t="s">
        <v>1067</v>
      </c>
      <c r="C56" s="853">
        <v>833</v>
      </c>
      <c r="D56" s="884" t="s">
        <v>429</v>
      </c>
      <c r="E56" s="884" t="s">
        <v>209</v>
      </c>
      <c r="F56" s="789" t="s">
        <v>1144</v>
      </c>
      <c r="G56" s="856" t="s">
        <v>1138</v>
      </c>
      <c r="H56" s="893"/>
      <c r="I56" s="893"/>
      <c r="J56" s="893"/>
      <c r="K56" s="893"/>
      <c r="L56" s="894">
        <v>51.1</v>
      </c>
      <c r="M56" s="894">
        <v>203</v>
      </c>
    </row>
    <row r="57" spans="1:13" s="883" customFormat="1" ht="56.25" outlineLevel="1">
      <c r="A57" s="880">
        <v>51</v>
      </c>
      <c r="B57" s="761" t="s">
        <v>1137</v>
      </c>
      <c r="C57" s="853">
        <v>833</v>
      </c>
      <c r="D57" s="884" t="s">
        <v>429</v>
      </c>
      <c r="E57" s="884" t="s">
        <v>209</v>
      </c>
      <c r="F57" s="789" t="s">
        <v>1144</v>
      </c>
      <c r="G57" s="856" t="s">
        <v>1019</v>
      </c>
      <c r="H57" s="893"/>
      <c r="I57" s="893"/>
      <c r="J57" s="893"/>
      <c r="K57" s="893"/>
      <c r="L57" s="894">
        <v>51.1</v>
      </c>
      <c r="M57" s="894">
        <v>203</v>
      </c>
    </row>
    <row r="58" spans="1:13" s="857" customFormat="1" ht="37.5" outlineLevel="1">
      <c r="A58" s="880">
        <v>52</v>
      </c>
      <c r="B58" s="901" t="s">
        <v>910</v>
      </c>
      <c r="C58" s="895"/>
      <c r="D58" s="895"/>
      <c r="E58" s="895"/>
      <c r="F58" s="789"/>
      <c r="G58" s="895"/>
      <c r="H58" s="893"/>
      <c r="I58" s="893"/>
      <c r="J58" s="893"/>
      <c r="K58" s="893"/>
      <c r="L58" s="894">
        <v>51.1</v>
      </c>
      <c r="M58" s="894">
        <v>203</v>
      </c>
    </row>
    <row r="59" spans="1:13" ht="56.25" outlineLevel="1">
      <c r="A59" s="880">
        <v>53</v>
      </c>
      <c r="B59" s="807" t="s">
        <v>913</v>
      </c>
      <c r="C59" s="859" t="s">
        <v>911</v>
      </c>
      <c r="D59" s="859" t="s">
        <v>429</v>
      </c>
      <c r="E59" s="856" t="s">
        <v>209</v>
      </c>
      <c r="F59" s="862" t="s">
        <v>1144</v>
      </c>
      <c r="G59" s="858">
        <v>414</v>
      </c>
      <c r="H59" s="859" t="s">
        <v>674</v>
      </c>
      <c r="I59" s="859" t="s">
        <v>1259</v>
      </c>
      <c r="J59" s="859" t="s">
        <v>1301</v>
      </c>
      <c r="K59" s="859">
        <v>1</v>
      </c>
      <c r="L59" s="860">
        <v>4.0999999999999996</v>
      </c>
      <c r="M59" s="860">
        <v>0</v>
      </c>
    </row>
    <row r="60" spans="1:13" ht="56.25" outlineLevel="1">
      <c r="A60" s="880">
        <v>54</v>
      </c>
      <c r="B60" s="807" t="s">
        <v>995</v>
      </c>
      <c r="C60" s="859" t="s">
        <v>911</v>
      </c>
      <c r="D60" s="859" t="s">
        <v>429</v>
      </c>
      <c r="E60" s="856" t="s">
        <v>209</v>
      </c>
      <c r="F60" s="862" t="s">
        <v>1144</v>
      </c>
      <c r="G60" s="858">
        <v>414</v>
      </c>
      <c r="H60" s="859">
        <v>2013</v>
      </c>
      <c r="I60" s="859" t="s">
        <v>1259</v>
      </c>
      <c r="J60" s="859" t="s">
        <v>291</v>
      </c>
      <c r="K60" s="859" t="s">
        <v>985</v>
      </c>
      <c r="L60" s="860">
        <v>47</v>
      </c>
      <c r="M60" s="860">
        <v>203</v>
      </c>
    </row>
    <row r="61" spans="1:13" s="783" customFormat="1">
      <c r="A61" s="880">
        <v>55</v>
      </c>
      <c r="B61" s="761" t="s">
        <v>715</v>
      </c>
      <c r="C61" s="853"/>
      <c r="D61" s="793" t="s">
        <v>78</v>
      </c>
      <c r="E61" s="793"/>
      <c r="F61" s="836"/>
      <c r="G61" s="793"/>
      <c r="H61" s="896"/>
      <c r="I61" s="896"/>
      <c r="J61" s="896"/>
      <c r="K61" s="896"/>
      <c r="L61" s="782">
        <v>182.583</v>
      </c>
      <c r="M61" s="782">
        <v>162.30000000000001</v>
      </c>
    </row>
    <row r="62" spans="1:13" s="783" customFormat="1">
      <c r="A62" s="880">
        <v>56</v>
      </c>
      <c r="B62" s="761" t="s">
        <v>912</v>
      </c>
      <c r="C62" s="853"/>
      <c r="D62" s="895" t="s">
        <v>78</v>
      </c>
      <c r="E62" s="896" t="s">
        <v>359</v>
      </c>
      <c r="F62" s="789"/>
      <c r="G62" s="895"/>
      <c r="H62" s="896"/>
      <c r="I62" s="896"/>
      <c r="J62" s="896"/>
      <c r="K62" s="896"/>
      <c r="L62" s="782">
        <v>133.88300000000001</v>
      </c>
      <c r="M62" s="782">
        <v>87</v>
      </c>
    </row>
    <row r="63" spans="1:13" outlineLevel="1">
      <c r="A63" s="880">
        <v>57</v>
      </c>
      <c r="B63" s="901" t="s">
        <v>1017</v>
      </c>
      <c r="C63" s="853"/>
      <c r="D63" s="896" t="s">
        <v>78</v>
      </c>
      <c r="E63" s="896" t="s">
        <v>359</v>
      </c>
      <c r="F63" s="789"/>
      <c r="G63" s="858"/>
      <c r="H63" s="859"/>
      <c r="I63" s="859"/>
      <c r="J63" s="859"/>
      <c r="K63" s="859"/>
      <c r="L63" s="860">
        <v>133.88300000000001</v>
      </c>
      <c r="M63" s="860">
        <v>87</v>
      </c>
    </row>
    <row r="64" spans="1:13" s="803" customFormat="1" ht="56.25" outlineLevel="1">
      <c r="A64" s="880">
        <v>58</v>
      </c>
      <c r="B64" s="761" t="s">
        <v>1033</v>
      </c>
      <c r="C64" s="896">
        <v>833</v>
      </c>
      <c r="D64" s="896" t="s">
        <v>78</v>
      </c>
      <c r="E64" s="896" t="s">
        <v>359</v>
      </c>
      <c r="F64" s="789" t="s">
        <v>372</v>
      </c>
      <c r="G64" s="778"/>
      <c r="H64" s="793"/>
      <c r="I64" s="793"/>
      <c r="J64" s="793"/>
      <c r="K64" s="793"/>
      <c r="L64" s="826">
        <v>23</v>
      </c>
      <c r="M64" s="826">
        <v>0</v>
      </c>
    </row>
    <row r="65" spans="1:13" s="857" customFormat="1" ht="37.5" outlineLevel="1">
      <c r="A65" s="880">
        <v>59</v>
      </c>
      <c r="B65" s="761" t="s">
        <v>872</v>
      </c>
      <c r="C65" s="896">
        <v>833</v>
      </c>
      <c r="D65" s="896" t="s">
        <v>78</v>
      </c>
      <c r="E65" s="896" t="s">
        <v>359</v>
      </c>
      <c r="F65" s="789" t="s">
        <v>1175</v>
      </c>
      <c r="G65" s="778"/>
      <c r="H65" s="893"/>
      <c r="I65" s="893"/>
      <c r="J65" s="893"/>
      <c r="K65" s="893"/>
      <c r="L65" s="894">
        <v>23</v>
      </c>
      <c r="M65" s="894">
        <v>0</v>
      </c>
    </row>
    <row r="66" spans="1:13" s="857" customFormat="1" ht="37.5" outlineLevel="1">
      <c r="A66" s="880">
        <v>60</v>
      </c>
      <c r="B66" s="761" t="s">
        <v>1135</v>
      </c>
      <c r="C66" s="785">
        <v>833</v>
      </c>
      <c r="D66" s="896" t="s">
        <v>78</v>
      </c>
      <c r="E66" s="896" t="s">
        <v>359</v>
      </c>
      <c r="F66" s="790" t="s">
        <v>1228</v>
      </c>
      <c r="G66" s="778"/>
      <c r="H66" s="894"/>
      <c r="I66" s="894"/>
      <c r="J66" s="894"/>
      <c r="K66" s="894"/>
      <c r="L66" s="894">
        <v>23</v>
      </c>
      <c r="M66" s="894">
        <v>0</v>
      </c>
    </row>
    <row r="67" spans="1:13" s="857" customFormat="1" ht="37.5" outlineLevel="1">
      <c r="A67" s="880">
        <v>61</v>
      </c>
      <c r="B67" s="761" t="s">
        <v>1202</v>
      </c>
      <c r="C67" s="896">
        <v>833</v>
      </c>
      <c r="D67" s="884" t="s">
        <v>78</v>
      </c>
      <c r="E67" s="896" t="s">
        <v>359</v>
      </c>
      <c r="F67" s="789" t="s">
        <v>1156</v>
      </c>
      <c r="G67" s="895"/>
      <c r="H67" s="893"/>
      <c r="I67" s="893"/>
      <c r="J67" s="893"/>
      <c r="K67" s="893"/>
      <c r="L67" s="894">
        <v>23</v>
      </c>
      <c r="M67" s="894">
        <v>0</v>
      </c>
    </row>
    <row r="68" spans="1:13" s="857" customFormat="1" outlineLevel="1">
      <c r="A68" s="880">
        <v>62</v>
      </c>
      <c r="B68" s="761" t="s">
        <v>1068</v>
      </c>
      <c r="C68" s="896">
        <v>833</v>
      </c>
      <c r="D68" s="884" t="s">
        <v>78</v>
      </c>
      <c r="E68" s="896" t="s">
        <v>359</v>
      </c>
      <c r="F68" s="789" t="s">
        <v>1156</v>
      </c>
      <c r="G68" s="895">
        <v>520</v>
      </c>
      <c r="H68" s="893"/>
      <c r="I68" s="893"/>
      <c r="J68" s="893"/>
      <c r="K68" s="893"/>
      <c r="L68" s="894">
        <v>23</v>
      </c>
      <c r="M68" s="894">
        <v>0</v>
      </c>
    </row>
    <row r="69" spans="1:13" s="857" customFormat="1" ht="56.25" outlineLevel="1">
      <c r="A69" s="880">
        <v>63</v>
      </c>
      <c r="B69" s="761" t="s">
        <v>1295</v>
      </c>
      <c r="C69" s="896">
        <v>833</v>
      </c>
      <c r="D69" s="896" t="s">
        <v>78</v>
      </c>
      <c r="E69" s="896" t="s">
        <v>359</v>
      </c>
      <c r="F69" s="789" t="s">
        <v>1156</v>
      </c>
      <c r="G69" s="896" t="s">
        <v>967</v>
      </c>
      <c r="H69" s="893"/>
      <c r="I69" s="893"/>
      <c r="J69" s="893"/>
      <c r="K69" s="893"/>
      <c r="L69" s="894">
        <v>23</v>
      </c>
      <c r="M69" s="894">
        <v>0</v>
      </c>
    </row>
    <row r="70" spans="1:13" s="759" customFormat="1" ht="37.5" outlineLevel="1">
      <c r="A70" s="880">
        <v>64</v>
      </c>
      <c r="B70" s="901" t="s">
        <v>416</v>
      </c>
      <c r="C70" s="896"/>
      <c r="D70" s="896"/>
      <c r="E70" s="896"/>
      <c r="F70" s="789"/>
      <c r="G70" s="896"/>
      <c r="H70" s="793"/>
      <c r="I70" s="793"/>
      <c r="J70" s="793"/>
      <c r="K70" s="793"/>
      <c r="L70" s="826">
        <v>23</v>
      </c>
      <c r="M70" s="826">
        <v>0</v>
      </c>
    </row>
    <row r="71" spans="1:13" ht="37.5" outlineLevel="1">
      <c r="A71" s="880">
        <v>65</v>
      </c>
      <c r="B71" s="807" t="s">
        <v>1205</v>
      </c>
      <c r="C71" s="859" t="s">
        <v>911</v>
      </c>
      <c r="D71" s="859" t="s">
        <v>78</v>
      </c>
      <c r="E71" s="856" t="s">
        <v>359</v>
      </c>
      <c r="F71" s="862" t="s">
        <v>1156</v>
      </c>
      <c r="G71" s="858">
        <v>522</v>
      </c>
      <c r="H71" s="859" t="s">
        <v>976</v>
      </c>
      <c r="I71" s="859" t="s">
        <v>1259</v>
      </c>
      <c r="J71" s="859" t="s">
        <v>192</v>
      </c>
      <c r="K71" s="859" t="s">
        <v>1207</v>
      </c>
      <c r="L71" s="860">
        <v>23</v>
      </c>
      <c r="M71" s="860">
        <v>0</v>
      </c>
    </row>
    <row r="72" spans="1:13" ht="56.25" outlineLevel="1">
      <c r="A72" s="880">
        <v>66</v>
      </c>
      <c r="B72" s="761" t="s">
        <v>1031</v>
      </c>
      <c r="C72" s="896" t="s">
        <v>947</v>
      </c>
      <c r="D72" s="896" t="s">
        <v>78</v>
      </c>
      <c r="E72" s="896" t="s">
        <v>359</v>
      </c>
      <c r="F72" s="790" t="s">
        <v>1100</v>
      </c>
      <c r="G72" s="858"/>
      <c r="H72" s="859"/>
      <c r="I72" s="859"/>
      <c r="J72" s="859"/>
      <c r="K72" s="859"/>
      <c r="L72" s="860">
        <v>110.883</v>
      </c>
      <c r="M72" s="860">
        <v>87</v>
      </c>
    </row>
    <row r="73" spans="1:13" s="857" customFormat="1" ht="37.5" outlineLevel="1">
      <c r="A73" s="880">
        <v>67</v>
      </c>
      <c r="B73" s="761" t="s">
        <v>1026</v>
      </c>
      <c r="C73" s="896" t="s">
        <v>947</v>
      </c>
      <c r="D73" s="884" t="s">
        <v>78</v>
      </c>
      <c r="E73" s="884" t="s">
        <v>359</v>
      </c>
      <c r="F73" s="790" t="s">
        <v>1176</v>
      </c>
      <c r="G73" s="778"/>
      <c r="H73" s="893"/>
      <c r="I73" s="893"/>
      <c r="J73" s="893"/>
      <c r="K73" s="893"/>
      <c r="L73" s="894">
        <v>54.395000000000003</v>
      </c>
      <c r="M73" s="894">
        <v>87</v>
      </c>
    </row>
    <row r="74" spans="1:13" s="857" customFormat="1" ht="37.5" outlineLevel="1">
      <c r="A74" s="880">
        <v>68</v>
      </c>
      <c r="B74" s="761" t="s">
        <v>1203</v>
      </c>
      <c r="C74" s="785">
        <v>804</v>
      </c>
      <c r="D74" s="896" t="s">
        <v>78</v>
      </c>
      <c r="E74" s="896" t="s">
        <v>359</v>
      </c>
      <c r="F74" s="790" t="s">
        <v>1177</v>
      </c>
      <c r="G74" s="778"/>
      <c r="H74" s="894"/>
      <c r="I74" s="894"/>
      <c r="J74" s="894"/>
      <c r="K74" s="894"/>
      <c r="L74" s="894">
        <v>54.395000000000003</v>
      </c>
      <c r="M74" s="894">
        <v>87</v>
      </c>
    </row>
    <row r="75" spans="1:13" s="857" customFormat="1" ht="37.5" outlineLevel="1">
      <c r="A75" s="880">
        <v>69</v>
      </c>
      <c r="B75" s="761" t="s">
        <v>1027</v>
      </c>
      <c r="C75" s="896">
        <v>804</v>
      </c>
      <c r="D75" s="884" t="s">
        <v>78</v>
      </c>
      <c r="E75" s="884" t="s">
        <v>359</v>
      </c>
      <c r="F75" s="790" t="s">
        <v>1165</v>
      </c>
      <c r="G75" s="884"/>
      <c r="H75" s="893"/>
      <c r="I75" s="893"/>
      <c r="J75" s="893"/>
      <c r="K75" s="893"/>
      <c r="L75" s="894">
        <v>54.395000000000003</v>
      </c>
      <c r="M75" s="894">
        <v>87</v>
      </c>
    </row>
    <row r="76" spans="1:13" s="857" customFormat="1" outlineLevel="1">
      <c r="A76" s="880">
        <v>70</v>
      </c>
      <c r="B76" s="761" t="s">
        <v>1140</v>
      </c>
      <c r="C76" s="896" t="s">
        <v>947</v>
      </c>
      <c r="D76" s="884" t="s">
        <v>78</v>
      </c>
      <c r="E76" s="884" t="s">
        <v>359</v>
      </c>
      <c r="F76" s="790" t="s">
        <v>1165</v>
      </c>
      <c r="G76" s="884" t="s">
        <v>1138</v>
      </c>
      <c r="H76" s="893"/>
      <c r="I76" s="893"/>
      <c r="J76" s="893"/>
      <c r="K76" s="893"/>
      <c r="L76" s="894">
        <v>54.395000000000003</v>
      </c>
      <c r="M76" s="894">
        <v>87</v>
      </c>
    </row>
    <row r="77" spans="1:13" s="883" customFormat="1" ht="56.25" outlineLevel="1">
      <c r="A77" s="880">
        <v>71</v>
      </c>
      <c r="B77" s="761" t="s">
        <v>1137</v>
      </c>
      <c r="C77" s="896">
        <v>804</v>
      </c>
      <c r="D77" s="884" t="s">
        <v>78</v>
      </c>
      <c r="E77" s="884" t="s">
        <v>359</v>
      </c>
      <c r="F77" s="790" t="s">
        <v>1165</v>
      </c>
      <c r="G77" s="856" t="s">
        <v>1019</v>
      </c>
      <c r="H77" s="893"/>
      <c r="I77" s="893"/>
      <c r="J77" s="893"/>
      <c r="K77" s="893"/>
      <c r="L77" s="894">
        <v>54.395000000000003</v>
      </c>
      <c r="M77" s="894">
        <v>87</v>
      </c>
    </row>
    <row r="78" spans="1:13" s="783" customFormat="1" ht="75" outlineLevel="1">
      <c r="A78" s="880">
        <v>72</v>
      </c>
      <c r="B78" s="792" t="s">
        <v>971</v>
      </c>
      <c r="C78" s="787"/>
      <c r="D78" s="787"/>
      <c r="E78" s="787"/>
      <c r="F78" s="836"/>
      <c r="G78" s="782"/>
      <c r="H78" s="782"/>
      <c r="I78" s="782"/>
      <c r="J78" s="782"/>
      <c r="K78" s="782"/>
      <c r="L78" s="782">
        <v>54.395000000000003</v>
      </c>
      <c r="M78" s="782">
        <v>87</v>
      </c>
    </row>
    <row r="79" spans="1:13" outlineLevel="1">
      <c r="A79" s="880">
        <v>73</v>
      </c>
      <c r="B79" s="901" t="s">
        <v>1257</v>
      </c>
      <c r="C79" s="785">
        <v>804</v>
      </c>
      <c r="D79" s="884" t="s">
        <v>78</v>
      </c>
      <c r="E79" s="884" t="s">
        <v>359</v>
      </c>
      <c r="F79" s="790" t="s">
        <v>1165</v>
      </c>
      <c r="G79" s="785">
        <v>414</v>
      </c>
      <c r="H79" s="785">
        <v>2014</v>
      </c>
      <c r="I79" s="785">
        <v>2019</v>
      </c>
      <c r="J79" s="785" t="s">
        <v>192</v>
      </c>
      <c r="K79" s="885">
        <v>2.0699999999999998</v>
      </c>
      <c r="L79" s="886">
        <v>40</v>
      </c>
      <c r="M79" s="886">
        <v>87</v>
      </c>
    </row>
    <row r="80" spans="1:13" ht="93.75" outlineLevel="1">
      <c r="A80" s="880">
        <v>74</v>
      </c>
      <c r="B80" s="901" t="s">
        <v>1258</v>
      </c>
      <c r="C80" s="785">
        <v>804</v>
      </c>
      <c r="D80" s="884" t="s">
        <v>78</v>
      </c>
      <c r="E80" s="884" t="s">
        <v>359</v>
      </c>
      <c r="F80" s="790" t="s">
        <v>1165</v>
      </c>
      <c r="G80" s="884">
        <v>414</v>
      </c>
      <c r="H80" s="884">
        <v>2017</v>
      </c>
      <c r="I80" s="884">
        <v>2018</v>
      </c>
      <c r="J80" s="884" t="s">
        <v>1301</v>
      </c>
      <c r="K80" s="884">
        <v>1</v>
      </c>
      <c r="L80" s="886">
        <v>14.395</v>
      </c>
      <c r="M80" s="886">
        <v>0</v>
      </c>
    </row>
    <row r="81" spans="1:13" s="857" customFormat="1" outlineLevel="1">
      <c r="A81" s="880">
        <v>75</v>
      </c>
      <c r="B81" s="761" t="s">
        <v>1053</v>
      </c>
      <c r="C81" s="853"/>
      <c r="D81" s="896" t="s">
        <v>78</v>
      </c>
      <c r="E81" s="896" t="s">
        <v>359</v>
      </c>
      <c r="F81" s="790" t="s">
        <v>1178</v>
      </c>
      <c r="G81" s="778"/>
      <c r="H81" s="893"/>
      <c r="I81" s="893"/>
      <c r="J81" s="893"/>
      <c r="K81" s="893"/>
      <c r="L81" s="894">
        <v>56.488</v>
      </c>
      <c r="M81" s="894">
        <v>0</v>
      </c>
    </row>
    <row r="82" spans="1:13" s="857" customFormat="1" ht="37.5" outlineLevel="1">
      <c r="A82" s="880">
        <v>76</v>
      </c>
      <c r="B82" s="761" t="s">
        <v>1216</v>
      </c>
      <c r="C82" s="785"/>
      <c r="D82" s="896" t="s">
        <v>78</v>
      </c>
      <c r="E82" s="896" t="s">
        <v>359</v>
      </c>
      <c r="F82" s="790" t="s">
        <v>1179</v>
      </c>
      <c r="G82" s="778"/>
      <c r="H82" s="894"/>
      <c r="I82" s="894"/>
      <c r="J82" s="894"/>
      <c r="K82" s="894"/>
      <c r="L82" s="894">
        <v>56.488</v>
      </c>
      <c r="M82" s="894">
        <v>0</v>
      </c>
    </row>
    <row r="83" spans="1:13" s="784" customFormat="1" ht="37.5" outlineLevel="1">
      <c r="A83" s="880">
        <v>77</v>
      </c>
      <c r="B83" s="761" t="s">
        <v>1202</v>
      </c>
      <c r="C83" s="793" t="s">
        <v>911</v>
      </c>
      <c r="D83" s="793" t="s">
        <v>78</v>
      </c>
      <c r="E83" s="793" t="s">
        <v>359</v>
      </c>
      <c r="F83" s="836" t="s">
        <v>1159</v>
      </c>
      <c r="G83" s="899"/>
      <c r="H83" s="896"/>
      <c r="I83" s="896"/>
      <c r="J83" s="896"/>
      <c r="K83" s="896"/>
      <c r="L83" s="782">
        <v>56.488</v>
      </c>
      <c r="M83" s="782">
        <v>0</v>
      </c>
    </row>
    <row r="84" spans="1:13" s="784" customFormat="1" outlineLevel="1">
      <c r="A84" s="880">
        <v>78</v>
      </c>
      <c r="B84" s="761" t="s">
        <v>1068</v>
      </c>
      <c r="C84" s="793" t="s">
        <v>911</v>
      </c>
      <c r="D84" s="793" t="s">
        <v>78</v>
      </c>
      <c r="E84" s="793" t="s">
        <v>359</v>
      </c>
      <c r="F84" s="836" t="s">
        <v>1159</v>
      </c>
      <c r="G84" s="899">
        <v>520</v>
      </c>
      <c r="H84" s="896"/>
      <c r="I84" s="896"/>
      <c r="J84" s="896"/>
      <c r="K84" s="896"/>
      <c r="L84" s="782">
        <v>56.488</v>
      </c>
      <c r="M84" s="782">
        <v>0</v>
      </c>
    </row>
    <row r="85" spans="1:13" s="784" customFormat="1" ht="56.25" outlineLevel="1">
      <c r="A85" s="880">
        <v>79</v>
      </c>
      <c r="B85" s="761" t="s">
        <v>1295</v>
      </c>
      <c r="C85" s="793" t="s">
        <v>911</v>
      </c>
      <c r="D85" s="793" t="s">
        <v>78</v>
      </c>
      <c r="E85" s="793" t="s">
        <v>359</v>
      </c>
      <c r="F85" s="836" t="s">
        <v>1159</v>
      </c>
      <c r="G85" s="899">
        <v>522</v>
      </c>
      <c r="H85" s="896"/>
      <c r="I85" s="896"/>
      <c r="J85" s="896"/>
      <c r="K85" s="896"/>
      <c r="L85" s="782">
        <v>56.488</v>
      </c>
      <c r="M85" s="782">
        <v>0</v>
      </c>
    </row>
    <row r="86" spans="1:13" s="857" customFormat="1" outlineLevel="1">
      <c r="A86" s="880">
        <v>80</v>
      </c>
      <c r="B86" s="901" t="s">
        <v>32</v>
      </c>
      <c r="C86" s="787"/>
      <c r="D86" s="787"/>
      <c r="E86" s="787"/>
      <c r="F86" s="836"/>
      <c r="G86" s="787"/>
      <c r="H86" s="893"/>
      <c r="I86" s="893"/>
      <c r="J86" s="893"/>
      <c r="K86" s="893"/>
      <c r="L86" s="894">
        <v>56.488</v>
      </c>
      <c r="M86" s="894">
        <v>0</v>
      </c>
    </row>
    <row r="87" spans="1:13" ht="37.5" outlineLevel="1">
      <c r="A87" s="880">
        <v>81</v>
      </c>
      <c r="B87" s="807" t="s">
        <v>1237</v>
      </c>
      <c r="C87" s="859" t="s">
        <v>911</v>
      </c>
      <c r="D87" s="859" t="s">
        <v>78</v>
      </c>
      <c r="E87" s="856" t="s">
        <v>359</v>
      </c>
      <c r="F87" s="862" t="s">
        <v>1159</v>
      </c>
      <c r="G87" s="858">
        <v>522</v>
      </c>
      <c r="H87" s="859" t="s">
        <v>976</v>
      </c>
      <c r="I87" s="859" t="s">
        <v>977</v>
      </c>
      <c r="J87" s="859" t="s">
        <v>192</v>
      </c>
      <c r="K87" s="859" t="s">
        <v>1240</v>
      </c>
      <c r="L87" s="860">
        <v>56.488</v>
      </c>
      <c r="M87" s="860">
        <v>0</v>
      </c>
    </row>
    <row r="88" spans="1:13" s="783" customFormat="1">
      <c r="A88" s="880">
        <v>82</v>
      </c>
      <c r="B88" s="761" t="s">
        <v>17</v>
      </c>
      <c r="C88" s="853"/>
      <c r="D88" s="895" t="s">
        <v>78</v>
      </c>
      <c r="E88" s="895" t="s">
        <v>367</v>
      </c>
      <c r="F88" s="789"/>
      <c r="G88" s="782"/>
      <c r="H88" s="782"/>
      <c r="I88" s="782"/>
      <c r="J88" s="782"/>
      <c r="K88" s="782"/>
      <c r="L88" s="782">
        <v>48.7</v>
      </c>
      <c r="M88" s="782">
        <v>75.3</v>
      </c>
    </row>
    <row r="89" spans="1:13" s="857" customFormat="1" outlineLevel="1">
      <c r="A89" s="880">
        <v>83</v>
      </c>
      <c r="B89" s="901" t="s">
        <v>1017</v>
      </c>
      <c r="C89" s="853"/>
      <c r="D89" s="896" t="s">
        <v>78</v>
      </c>
      <c r="E89" s="896" t="s">
        <v>367</v>
      </c>
      <c r="F89" s="836"/>
      <c r="G89" s="826">
        <v>0</v>
      </c>
      <c r="H89" s="826">
        <v>0</v>
      </c>
      <c r="I89" s="826">
        <v>0</v>
      </c>
      <c r="J89" s="826">
        <v>0</v>
      </c>
      <c r="K89" s="826">
        <v>0</v>
      </c>
      <c r="L89" s="826">
        <v>48.7</v>
      </c>
      <c r="M89" s="826">
        <v>75.3</v>
      </c>
    </row>
    <row r="90" spans="1:13" s="857" customFormat="1" ht="56.25" outlineLevel="1">
      <c r="A90" s="880">
        <v>84</v>
      </c>
      <c r="B90" s="761" t="s">
        <v>1054</v>
      </c>
      <c r="C90" s="793">
        <v>833</v>
      </c>
      <c r="D90" s="896" t="s">
        <v>78</v>
      </c>
      <c r="E90" s="896" t="s">
        <v>367</v>
      </c>
      <c r="F90" s="890" t="s">
        <v>304</v>
      </c>
      <c r="G90" s="894"/>
      <c r="H90" s="894"/>
      <c r="I90" s="894"/>
      <c r="J90" s="894"/>
      <c r="K90" s="894"/>
      <c r="L90" s="894">
        <v>48.7</v>
      </c>
      <c r="M90" s="894">
        <v>75.3</v>
      </c>
    </row>
    <row r="91" spans="1:13" s="857" customFormat="1" ht="56.25" outlineLevel="1">
      <c r="A91" s="880">
        <v>85</v>
      </c>
      <c r="B91" s="761" t="s">
        <v>1030</v>
      </c>
      <c r="C91" s="793">
        <v>833</v>
      </c>
      <c r="D91" s="896" t="s">
        <v>78</v>
      </c>
      <c r="E91" s="896" t="s">
        <v>367</v>
      </c>
      <c r="F91" s="790" t="s">
        <v>1166</v>
      </c>
      <c r="G91" s="894"/>
      <c r="H91" s="894">
        <v>0</v>
      </c>
      <c r="I91" s="894">
        <v>0</v>
      </c>
      <c r="J91" s="894">
        <v>0</v>
      </c>
      <c r="K91" s="894">
        <v>0</v>
      </c>
      <c r="L91" s="894">
        <v>48.7</v>
      </c>
      <c r="M91" s="894">
        <v>75.3</v>
      </c>
    </row>
    <row r="92" spans="1:13" s="857" customFormat="1" ht="37.5" outlineLevel="1">
      <c r="A92" s="880">
        <v>86</v>
      </c>
      <c r="B92" s="761" t="s">
        <v>1135</v>
      </c>
      <c r="C92" s="785">
        <v>833</v>
      </c>
      <c r="D92" s="896" t="s">
        <v>78</v>
      </c>
      <c r="E92" s="896" t="s">
        <v>367</v>
      </c>
      <c r="F92" s="790" t="s">
        <v>1167</v>
      </c>
      <c r="G92" s="778"/>
      <c r="H92" s="894"/>
      <c r="I92" s="894"/>
      <c r="J92" s="894"/>
      <c r="K92" s="894"/>
      <c r="L92" s="894">
        <v>48.7</v>
      </c>
      <c r="M92" s="894">
        <v>75.3</v>
      </c>
    </row>
    <row r="93" spans="1:13" s="783" customFormat="1" ht="56.25" outlineLevel="1">
      <c r="A93" s="880">
        <v>87</v>
      </c>
      <c r="B93" s="761" t="s">
        <v>1137</v>
      </c>
      <c r="C93" s="793">
        <v>833</v>
      </c>
      <c r="D93" s="896" t="s">
        <v>78</v>
      </c>
      <c r="E93" s="896" t="s">
        <v>367</v>
      </c>
      <c r="F93" s="789" t="s">
        <v>1144</v>
      </c>
      <c r="G93" s="793"/>
      <c r="H93" s="896"/>
      <c r="I93" s="896"/>
      <c r="J93" s="896"/>
      <c r="K93" s="896"/>
      <c r="L93" s="782">
        <v>48.7</v>
      </c>
      <c r="M93" s="782">
        <v>75.3</v>
      </c>
    </row>
    <row r="94" spans="1:13" s="783" customFormat="1" outlineLevel="1">
      <c r="A94" s="880">
        <v>88</v>
      </c>
      <c r="B94" s="761" t="s">
        <v>1067</v>
      </c>
      <c r="C94" s="793">
        <v>833</v>
      </c>
      <c r="D94" s="896" t="s">
        <v>78</v>
      </c>
      <c r="E94" s="896" t="s">
        <v>367</v>
      </c>
      <c r="F94" s="789" t="s">
        <v>1144</v>
      </c>
      <c r="G94" s="793" t="s">
        <v>1138</v>
      </c>
      <c r="H94" s="896"/>
      <c r="I94" s="896"/>
      <c r="J94" s="896"/>
      <c r="K94" s="896"/>
      <c r="L94" s="782">
        <v>48.7</v>
      </c>
      <c r="M94" s="782">
        <v>75.3</v>
      </c>
    </row>
    <row r="95" spans="1:13" s="783" customFormat="1" ht="56.25" outlineLevel="1">
      <c r="A95" s="880">
        <v>89</v>
      </c>
      <c r="B95" s="761" t="s">
        <v>1137</v>
      </c>
      <c r="C95" s="793">
        <v>833</v>
      </c>
      <c r="D95" s="896" t="s">
        <v>78</v>
      </c>
      <c r="E95" s="896" t="s">
        <v>367</v>
      </c>
      <c r="F95" s="789" t="s">
        <v>1144</v>
      </c>
      <c r="G95" s="793" t="s">
        <v>1019</v>
      </c>
      <c r="H95" s="896"/>
      <c r="I95" s="896"/>
      <c r="J95" s="896"/>
      <c r="K95" s="896"/>
      <c r="L95" s="782">
        <v>48.7</v>
      </c>
      <c r="M95" s="782">
        <v>75.3</v>
      </c>
    </row>
    <row r="96" spans="1:13" s="783" customFormat="1" ht="37.5" outlineLevel="1">
      <c r="A96" s="880">
        <v>90</v>
      </c>
      <c r="B96" s="761" t="s">
        <v>910</v>
      </c>
      <c r="C96" s="793"/>
      <c r="D96" s="793"/>
      <c r="E96" s="793"/>
      <c r="F96" s="836"/>
      <c r="G96" s="793"/>
      <c r="H96" s="896"/>
      <c r="I96" s="896"/>
      <c r="J96" s="896"/>
      <c r="K96" s="896"/>
      <c r="L96" s="782">
        <v>48.7</v>
      </c>
      <c r="M96" s="782">
        <v>75.3</v>
      </c>
    </row>
    <row r="97" spans="1:13" ht="37.5" outlineLevel="1">
      <c r="A97" s="880">
        <v>91</v>
      </c>
      <c r="B97" s="807" t="s">
        <v>990</v>
      </c>
      <c r="C97" s="859">
        <v>833</v>
      </c>
      <c r="D97" s="859" t="s">
        <v>78</v>
      </c>
      <c r="E97" s="856" t="s">
        <v>367</v>
      </c>
      <c r="F97" s="862" t="s">
        <v>1144</v>
      </c>
      <c r="G97" s="856">
        <v>414</v>
      </c>
      <c r="H97" s="856">
        <v>2003</v>
      </c>
      <c r="I97" s="856" t="s">
        <v>1259</v>
      </c>
      <c r="J97" s="856" t="s">
        <v>291</v>
      </c>
      <c r="K97" s="856">
        <v>1777</v>
      </c>
      <c r="L97" s="860">
        <v>48.7</v>
      </c>
      <c r="M97" s="860">
        <v>75.3</v>
      </c>
    </row>
    <row r="98" spans="1:13" s="857" customFormat="1">
      <c r="A98" s="880">
        <v>92</v>
      </c>
      <c r="B98" s="761" t="s">
        <v>867</v>
      </c>
      <c r="C98" s="853"/>
      <c r="D98" s="895" t="s">
        <v>372</v>
      </c>
      <c r="E98" s="887"/>
      <c r="F98" s="790"/>
      <c r="G98" s="887"/>
      <c r="H98" s="893"/>
      <c r="I98" s="893"/>
      <c r="J98" s="893"/>
      <c r="K98" s="893"/>
      <c r="L98" s="894">
        <v>347.19299999999998</v>
      </c>
      <c r="M98" s="894">
        <v>261.51499999999999</v>
      </c>
    </row>
    <row r="99" spans="1:13" s="857" customFormat="1">
      <c r="A99" s="880">
        <v>93</v>
      </c>
      <c r="B99" s="902" t="s">
        <v>23</v>
      </c>
      <c r="C99" s="853"/>
      <c r="D99" s="888" t="s">
        <v>372</v>
      </c>
      <c r="E99" s="884" t="s">
        <v>371</v>
      </c>
      <c r="F99" s="790"/>
      <c r="G99" s="785"/>
      <c r="H99" s="893"/>
      <c r="I99" s="893"/>
      <c r="J99" s="893"/>
      <c r="K99" s="893"/>
      <c r="L99" s="894">
        <v>142.60300000000001</v>
      </c>
      <c r="M99" s="894">
        <v>103.815</v>
      </c>
    </row>
    <row r="100" spans="1:13" s="857" customFormat="1" outlineLevel="1">
      <c r="A100" s="880">
        <v>94</v>
      </c>
      <c r="B100" s="901" t="s">
        <v>1017</v>
      </c>
      <c r="C100" s="853"/>
      <c r="D100" s="896" t="s">
        <v>372</v>
      </c>
      <c r="E100" s="896" t="s">
        <v>371</v>
      </c>
      <c r="F100" s="789"/>
      <c r="G100" s="896"/>
      <c r="H100" s="893"/>
      <c r="I100" s="893"/>
      <c r="J100" s="893"/>
      <c r="K100" s="893"/>
      <c r="L100" s="894">
        <v>142.60300000000001</v>
      </c>
      <c r="M100" s="894">
        <v>103.815</v>
      </c>
    </row>
    <row r="101" spans="1:13" s="857" customFormat="1" ht="56.25" outlineLevel="1">
      <c r="A101" s="880">
        <v>95</v>
      </c>
      <c r="B101" s="761" t="s">
        <v>1035</v>
      </c>
      <c r="C101" s="884" t="s">
        <v>911</v>
      </c>
      <c r="D101" s="896" t="s">
        <v>372</v>
      </c>
      <c r="E101" s="896" t="s">
        <v>371</v>
      </c>
      <c r="F101" s="790" t="s">
        <v>371</v>
      </c>
      <c r="G101" s="778"/>
      <c r="H101" s="893"/>
      <c r="I101" s="893"/>
      <c r="J101" s="893"/>
      <c r="K101" s="893"/>
      <c r="L101" s="894">
        <v>74.849999999999994</v>
      </c>
      <c r="M101" s="894">
        <v>58.774000000000001</v>
      </c>
    </row>
    <row r="102" spans="1:13" s="857" customFormat="1" ht="56.25" outlineLevel="1">
      <c r="A102" s="880">
        <v>96</v>
      </c>
      <c r="B102" s="761" t="s">
        <v>1021</v>
      </c>
      <c r="C102" s="884" t="s">
        <v>911</v>
      </c>
      <c r="D102" s="896" t="s">
        <v>372</v>
      </c>
      <c r="E102" s="896" t="s">
        <v>371</v>
      </c>
      <c r="F102" s="789" t="s">
        <v>1194</v>
      </c>
      <c r="G102" s="778"/>
      <c r="H102" s="893"/>
      <c r="I102" s="893"/>
      <c r="J102" s="893"/>
      <c r="K102" s="893"/>
      <c r="L102" s="894">
        <v>74.849999999999994</v>
      </c>
      <c r="M102" s="894">
        <v>58.774000000000001</v>
      </c>
    </row>
    <row r="103" spans="1:13" s="857" customFormat="1" ht="37.5" outlineLevel="1">
      <c r="A103" s="880">
        <v>97</v>
      </c>
      <c r="B103" s="761" t="s">
        <v>1135</v>
      </c>
      <c r="C103" s="785">
        <v>833</v>
      </c>
      <c r="D103" s="896" t="s">
        <v>372</v>
      </c>
      <c r="E103" s="896" t="s">
        <v>371</v>
      </c>
      <c r="F103" s="790" t="s">
        <v>1195</v>
      </c>
      <c r="G103" s="778"/>
      <c r="H103" s="894"/>
      <c r="I103" s="894"/>
      <c r="J103" s="894"/>
      <c r="K103" s="894"/>
      <c r="L103" s="894">
        <v>74.849999999999994</v>
      </c>
      <c r="M103" s="894">
        <v>58.774000000000001</v>
      </c>
    </row>
    <row r="104" spans="1:13" s="883" customFormat="1" ht="56.25" outlineLevel="1">
      <c r="A104" s="880">
        <v>98</v>
      </c>
      <c r="B104" s="761" t="s">
        <v>1137</v>
      </c>
      <c r="C104" s="884" t="s">
        <v>911</v>
      </c>
      <c r="D104" s="896" t="s">
        <v>372</v>
      </c>
      <c r="E104" s="896" t="s">
        <v>371</v>
      </c>
      <c r="F104" s="789" t="s">
        <v>1153</v>
      </c>
      <c r="G104" s="856"/>
      <c r="H104" s="893"/>
      <c r="I104" s="893"/>
      <c r="J104" s="893"/>
      <c r="K104" s="893"/>
      <c r="L104" s="894">
        <v>74.849999999999994</v>
      </c>
      <c r="M104" s="894">
        <v>58.774000000000001</v>
      </c>
    </row>
    <row r="105" spans="1:13" s="883" customFormat="1" outlineLevel="1">
      <c r="A105" s="880">
        <v>99</v>
      </c>
      <c r="B105" s="761" t="s">
        <v>1067</v>
      </c>
      <c r="C105" s="884" t="s">
        <v>911</v>
      </c>
      <c r="D105" s="896" t="s">
        <v>372</v>
      </c>
      <c r="E105" s="896" t="s">
        <v>371</v>
      </c>
      <c r="F105" s="789" t="s">
        <v>1153</v>
      </c>
      <c r="G105" s="856" t="s">
        <v>1138</v>
      </c>
      <c r="H105" s="893"/>
      <c r="I105" s="893"/>
      <c r="J105" s="893"/>
      <c r="K105" s="893"/>
      <c r="L105" s="894">
        <v>74.849999999999994</v>
      </c>
      <c r="M105" s="894">
        <v>58.774000000000001</v>
      </c>
    </row>
    <row r="106" spans="1:13" s="883" customFormat="1" ht="56.25" outlineLevel="1">
      <c r="A106" s="880">
        <v>100</v>
      </c>
      <c r="B106" s="761" t="s">
        <v>1137</v>
      </c>
      <c r="C106" s="884" t="s">
        <v>911</v>
      </c>
      <c r="D106" s="896" t="s">
        <v>372</v>
      </c>
      <c r="E106" s="896" t="s">
        <v>371</v>
      </c>
      <c r="F106" s="789" t="s">
        <v>1153</v>
      </c>
      <c r="G106" s="856" t="s">
        <v>1019</v>
      </c>
      <c r="H106" s="893"/>
      <c r="I106" s="893"/>
      <c r="J106" s="893"/>
      <c r="K106" s="893"/>
      <c r="L106" s="894">
        <v>74.849999999999994</v>
      </c>
      <c r="M106" s="894">
        <v>58.774000000000001</v>
      </c>
    </row>
    <row r="107" spans="1:13" s="857" customFormat="1" ht="37.5" outlineLevel="1">
      <c r="A107" s="880">
        <v>101</v>
      </c>
      <c r="B107" s="901" t="s">
        <v>910</v>
      </c>
      <c r="C107" s="895"/>
      <c r="D107" s="895"/>
      <c r="E107" s="895"/>
      <c r="F107" s="789"/>
      <c r="G107" s="895"/>
      <c r="H107" s="893"/>
      <c r="I107" s="893"/>
      <c r="J107" s="893"/>
      <c r="K107" s="893"/>
      <c r="L107" s="894">
        <v>74.849999999999994</v>
      </c>
      <c r="M107" s="894">
        <v>58.774000000000001</v>
      </c>
    </row>
    <row r="108" spans="1:13" s="857" customFormat="1" ht="37.5" outlineLevel="1">
      <c r="A108" s="880">
        <v>102</v>
      </c>
      <c r="B108" s="807" t="s">
        <v>1217</v>
      </c>
      <c r="C108" s="859" t="s">
        <v>911</v>
      </c>
      <c r="D108" s="859" t="s">
        <v>372</v>
      </c>
      <c r="E108" s="856" t="s">
        <v>371</v>
      </c>
      <c r="F108" s="862" t="s">
        <v>1153</v>
      </c>
      <c r="G108" s="858">
        <v>414</v>
      </c>
      <c r="H108" s="859" t="s">
        <v>976</v>
      </c>
      <c r="I108" s="859" t="s">
        <v>979</v>
      </c>
      <c r="J108" s="859" t="s">
        <v>876</v>
      </c>
      <c r="K108" s="859" t="s">
        <v>149</v>
      </c>
      <c r="L108" s="860">
        <v>74.849999999999994</v>
      </c>
      <c r="M108" s="860">
        <v>58.774000000000001</v>
      </c>
    </row>
    <row r="109" spans="1:13" s="857" customFormat="1" ht="56.25" outlineLevel="1">
      <c r="A109" s="880">
        <v>103</v>
      </c>
      <c r="B109" s="761" t="s">
        <v>1142</v>
      </c>
      <c r="C109" s="884" t="s">
        <v>911</v>
      </c>
      <c r="D109" s="896" t="s">
        <v>372</v>
      </c>
      <c r="E109" s="896" t="s">
        <v>371</v>
      </c>
      <c r="F109" s="790" t="s">
        <v>79</v>
      </c>
      <c r="G109" s="778"/>
      <c r="H109" s="893"/>
      <c r="I109" s="893"/>
      <c r="J109" s="893"/>
      <c r="K109" s="893"/>
      <c r="L109" s="894">
        <v>67.753</v>
      </c>
      <c r="M109" s="894">
        <v>45.040999999999997</v>
      </c>
    </row>
    <row r="110" spans="1:13" s="857" customFormat="1" outlineLevel="1">
      <c r="A110" s="880">
        <v>104</v>
      </c>
      <c r="B110" s="761" t="s">
        <v>1022</v>
      </c>
      <c r="C110" s="884" t="s">
        <v>911</v>
      </c>
      <c r="D110" s="896" t="s">
        <v>372</v>
      </c>
      <c r="E110" s="896" t="s">
        <v>371</v>
      </c>
      <c r="F110" s="789" t="s">
        <v>1197</v>
      </c>
      <c r="G110" s="778"/>
      <c r="H110" s="893"/>
      <c r="I110" s="893"/>
      <c r="J110" s="893"/>
      <c r="K110" s="893"/>
      <c r="L110" s="894">
        <v>67.753</v>
      </c>
      <c r="M110" s="894">
        <v>45.040999999999997</v>
      </c>
    </row>
    <row r="111" spans="1:13" s="857" customFormat="1" ht="37.5" outlineLevel="1">
      <c r="A111" s="880">
        <v>105</v>
      </c>
      <c r="B111" s="761" t="s">
        <v>1135</v>
      </c>
      <c r="C111" s="785">
        <v>833</v>
      </c>
      <c r="D111" s="896" t="s">
        <v>372</v>
      </c>
      <c r="E111" s="896" t="s">
        <v>371</v>
      </c>
      <c r="F111" s="790" t="s">
        <v>1198</v>
      </c>
      <c r="G111" s="778"/>
      <c r="H111" s="894"/>
      <c r="I111" s="894"/>
      <c r="J111" s="894"/>
      <c r="K111" s="894"/>
      <c r="L111" s="894">
        <v>67.753</v>
      </c>
      <c r="M111" s="894">
        <v>45.040999999999997</v>
      </c>
    </row>
    <row r="112" spans="1:13" s="883" customFormat="1" ht="56.25" outlineLevel="1">
      <c r="A112" s="880">
        <v>106</v>
      </c>
      <c r="B112" s="761" t="s">
        <v>1137</v>
      </c>
      <c r="C112" s="884" t="s">
        <v>911</v>
      </c>
      <c r="D112" s="896" t="s">
        <v>372</v>
      </c>
      <c r="E112" s="896" t="s">
        <v>371</v>
      </c>
      <c r="F112" s="789" t="s">
        <v>1149</v>
      </c>
      <c r="G112" s="856"/>
      <c r="H112" s="893"/>
      <c r="I112" s="893"/>
      <c r="J112" s="893"/>
      <c r="K112" s="893"/>
      <c r="L112" s="894">
        <v>67.753</v>
      </c>
      <c r="M112" s="894">
        <v>45.040999999999997</v>
      </c>
    </row>
    <row r="113" spans="1:13" s="883" customFormat="1" outlineLevel="1">
      <c r="A113" s="880">
        <v>107</v>
      </c>
      <c r="B113" s="761" t="s">
        <v>1067</v>
      </c>
      <c r="C113" s="884" t="s">
        <v>911</v>
      </c>
      <c r="D113" s="896" t="s">
        <v>372</v>
      </c>
      <c r="E113" s="896" t="s">
        <v>371</v>
      </c>
      <c r="F113" s="789" t="s">
        <v>1149</v>
      </c>
      <c r="G113" s="856" t="s">
        <v>1138</v>
      </c>
      <c r="H113" s="893"/>
      <c r="I113" s="893"/>
      <c r="J113" s="893"/>
      <c r="K113" s="893"/>
      <c r="L113" s="894">
        <v>67.753</v>
      </c>
      <c r="M113" s="894">
        <v>45.040999999999997</v>
      </c>
    </row>
    <row r="114" spans="1:13" s="883" customFormat="1" ht="56.25" outlineLevel="1">
      <c r="A114" s="880">
        <v>108</v>
      </c>
      <c r="B114" s="761" t="s">
        <v>1137</v>
      </c>
      <c r="C114" s="884" t="s">
        <v>911</v>
      </c>
      <c r="D114" s="896" t="s">
        <v>372</v>
      </c>
      <c r="E114" s="896" t="s">
        <v>371</v>
      </c>
      <c r="F114" s="789" t="s">
        <v>1149</v>
      </c>
      <c r="G114" s="856" t="s">
        <v>1019</v>
      </c>
      <c r="H114" s="893"/>
      <c r="I114" s="893"/>
      <c r="J114" s="893"/>
      <c r="K114" s="893"/>
      <c r="L114" s="894">
        <v>67.753</v>
      </c>
      <c r="M114" s="894">
        <v>45.040999999999997</v>
      </c>
    </row>
    <row r="115" spans="1:13" s="857" customFormat="1" ht="37.5" outlineLevel="1">
      <c r="A115" s="880">
        <v>109</v>
      </c>
      <c r="B115" s="901" t="s">
        <v>910</v>
      </c>
      <c r="C115" s="895"/>
      <c r="D115" s="895"/>
      <c r="E115" s="895"/>
      <c r="F115" s="789"/>
      <c r="G115" s="895"/>
      <c r="H115" s="893"/>
      <c r="I115" s="893"/>
      <c r="J115" s="893"/>
      <c r="K115" s="893"/>
      <c r="L115" s="894">
        <v>67.753</v>
      </c>
      <c r="M115" s="894">
        <v>45.040999999999997</v>
      </c>
    </row>
    <row r="116" spans="1:13" ht="56.25" outlineLevel="1">
      <c r="A116" s="880">
        <v>110</v>
      </c>
      <c r="B116" s="807" t="s">
        <v>1073</v>
      </c>
      <c r="C116" s="859" t="s">
        <v>911</v>
      </c>
      <c r="D116" s="859" t="s">
        <v>372</v>
      </c>
      <c r="E116" s="856" t="s">
        <v>371</v>
      </c>
      <c r="F116" s="862" t="s">
        <v>1149</v>
      </c>
      <c r="G116" s="858">
        <v>414</v>
      </c>
      <c r="H116" s="859" t="s">
        <v>870</v>
      </c>
      <c r="I116" s="859" t="s">
        <v>977</v>
      </c>
      <c r="J116" s="859" t="s">
        <v>291</v>
      </c>
      <c r="K116" s="859" t="s">
        <v>1044</v>
      </c>
      <c r="L116" s="860">
        <v>11.927</v>
      </c>
      <c r="M116" s="860">
        <v>0</v>
      </c>
    </row>
    <row r="117" spans="1:13" ht="56.25" outlineLevel="1">
      <c r="A117" s="880">
        <v>111</v>
      </c>
      <c r="B117" s="807" t="s">
        <v>1062</v>
      </c>
      <c r="C117" s="859" t="s">
        <v>911</v>
      </c>
      <c r="D117" s="859" t="s">
        <v>372</v>
      </c>
      <c r="E117" s="856" t="s">
        <v>371</v>
      </c>
      <c r="F117" s="862" t="s">
        <v>1149</v>
      </c>
      <c r="G117" s="856">
        <v>414</v>
      </c>
      <c r="H117" s="859" t="s">
        <v>870</v>
      </c>
      <c r="I117" s="859" t="s">
        <v>979</v>
      </c>
      <c r="J117" s="859" t="s">
        <v>291</v>
      </c>
      <c r="K117" s="859" t="s">
        <v>1045</v>
      </c>
      <c r="L117" s="860">
        <v>5.8029999999999999</v>
      </c>
      <c r="M117" s="860">
        <v>6.0030000000000001</v>
      </c>
    </row>
    <row r="118" spans="1:13" ht="56.25" outlineLevel="1">
      <c r="A118" s="880">
        <v>112</v>
      </c>
      <c r="B118" s="807" t="s">
        <v>1063</v>
      </c>
      <c r="C118" s="859" t="s">
        <v>911</v>
      </c>
      <c r="D118" s="859" t="s">
        <v>372</v>
      </c>
      <c r="E118" s="856" t="s">
        <v>371</v>
      </c>
      <c r="F118" s="862" t="s">
        <v>1149</v>
      </c>
      <c r="G118" s="856">
        <v>414</v>
      </c>
      <c r="H118" s="859" t="s">
        <v>870</v>
      </c>
      <c r="I118" s="859" t="s">
        <v>979</v>
      </c>
      <c r="J118" s="859" t="s">
        <v>291</v>
      </c>
      <c r="K118" s="859" t="s">
        <v>1046</v>
      </c>
      <c r="L118" s="860">
        <v>5.2439999999999998</v>
      </c>
      <c r="M118" s="860">
        <v>5.2430000000000003</v>
      </c>
    </row>
    <row r="119" spans="1:13" ht="56.25" outlineLevel="1">
      <c r="A119" s="880">
        <v>113</v>
      </c>
      <c r="B119" s="807" t="s">
        <v>1042</v>
      </c>
      <c r="C119" s="859" t="s">
        <v>911</v>
      </c>
      <c r="D119" s="859" t="s">
        <v>372</v>
      </c>
      <c r="E119" s="856" t="s">
        <v>371</v>
      </c>
      <c r="F119" s="862" t="s">
        <v>1149</v>
      </c>
      <c r="G119" s="856">
        <v>414</v>
      </c>
      <c r="H119" s="859" t="s">
        <v>870</v>
      </c>
      <c r="I119" s="859" t="s">
        <v>979</v>
      </c>
      <c r="J119" s="859" t="s">
        <v>291</v>
      </c>
      <c r="K119" s="859" t="s">
        <v>1047</v>
      </c>
      <c r="L119" s="860">
        <v>6.375</v>
      </c>
      <c r="M119" s="860">
        <v>6.375</v>
      </c>
    </row>
    <row r="120" spans="1:13" ht="56.25" outlineLevel="1">
      <c r="A120" s="880">
        <v>114</v>
      </c>
      <c r="B120" s="807" t="s">
        <v>1043</v>
      </c>
      <c r="C120" s="859" t="s">
        <v>911</v>
      </c>
      <c r="D120" s="859" t="s">
        <v>372</v>
      </c>
      <c r="E120" s="856" t="s">
        <v>371</v>
      </c>
      <c r="F120" s="862" t="s">
        <v>1149</v>
      </c>
      <c r="G120" s="856">
        <v>414</v>
      </c>
      <c r="H120" s="856" t="s">
        <v>870</v>
      </c>
      <c r="I120" s="856" t="s">
        <v>977</v>
      </c>
      <c r="J120" s="856" t="s">
        <v>291</v>
      </c>
      <c r="K120" s="856" t="s">
        <v>1048</v>
      </c>
      <c r="L120" s="860">
        <v>6.3890000000000002</v>
      </c>
      <c r="M120" s="860">
        <v>0</v>
      </c>
    </row>
    <row r="121" spans="1:13" ht="56.25" outlineLevel="1">
      <c r="A121" s="880">
        <v>115</v>
      </c>
      <c r="B121" s="807" t="s">
        <v>1055</v>
      </c>
      <c r="C121" s="859" t="s">
        <v>911</v>
      </c>
      <c r="D121" s="859" t="s">
        <v>372</v>
      </c>
      <c r="E121" s="856" t="s">
        <v>371</v>
      </c>
      <c r="F121" s="862" t="s">
        <v>1149</v>
      </c>
      <c r="G121" s="856">
        <v>414</v>
      </c>
      <c r="H121" s="856" t="s">
        <v>870</v>
      </c>
      <c r="I121" s="856" t="s">
        <v>979</v>
      </c>
      <c r="J121" s="856" t="s">
        <v>291</v>
      </c>
      <c r="K121" s="856" t="s">
        <v>1045</v>
      </c>
      <c r="L121" s="860">
        <v>7.0209999999999999</v>
      </c>
      <c r="M121" s="860">
        <v>7.02</v>
      </c>
    </row>
    <row r="122" spans="1:13" ht="56.25" outlineLevel="1">
      <c r="A122" s="880">
        <v>116</v>
      </c>
      <c r="B122" s="807" t="s">
        <v>1064</v>
      </c>
      <c r="C122" s="859" t="s">
        <v>911</v>
      </c>
      <c r="D122" s="859" t="s">
        <v>372</v>
      </c>
      <c r="E122" s="856" t="s">
        <v>371</v>
      </c>
      <c r="F122" s="862" t="s">
        <v>1149</v>
      </c>
      <c r="G122" s="858">
        <v>414</v>
      </c>
      <c r="H122" s="859" t="s">
        <v>870</v>
      </c>
      <c r="I122" s="859" t="s">
        <v>977</v>
      </c>
      <c r="J122" s="859" t="s">
        <v>291</v>
      </c>
      <c r="K122" s="859" t="s">
        <v>1049</v>
      </c>
      <c r="L122" s="860">
        <v>4.5919999999999996</v>
      </c>
      <c r="M122" s="860">
        <v>0</v>
      </c>
    </row>
    <row r="123" spans="1:13" ht="56.25" outlineLevel="1">
      <c r="A123" s="880">
        <v>117</v>
      </c>
      <c r="B123" s="807" t="s">
        <v>1065</v>
      </c>
      <c r="C123" s="859" t="s">
        <v>911</v>
      </c>
      <c r="D123" s="859" t="s">
        <v>372</v>
      </c>
      <c r="E123" s="856" t="s">
        <v>371</v>
      </c>
      <c r="F123" s="862" t="s">
        <v>1149</v>
      </c>
      <c r="G123" s="858">
        <v>414</v>
      </c>
      <c r="H123" s="859" t="s">
        <v>870</v>
      </c>
      <c r="I123" s="859" t="s">
        <v>979</v>
      </c>
      <c r="J123" s="859" t="s">
        <v>291</v>
      </c>
      <c r="K123" s="859" t="s">
        <v>1045</v>
      </c>
      <c r="L123" s="860">
        <v>5.6070000000000002</v>
      </c>
      <c r="M123" s="860">
        <v>5.6070000000000002</v>
      </c>
    </row>
    <row r="124" spans="1:13" ht="56.25" outlineLevel="1">
      <c r="A124" s="880">
        <v>118</v>
      </c>
      <c r="B124" s="807" t="s">
        <v>1066</v>
      </c>
      <c r="C124" s="859" t="s">
        <v>911</v>
      </c>
      <c r="D124" s="859" t="s">
        <v>372</v>
      </c>
      <c r="E124" s="856" t="s">
        <v>371</v>
      </c>
      <c r="F124" s="862" t="s">
        <v>1149</v>
      </c>
      <c r="G124" s="858">
        <v>414</v>
      </c>
      <c r="H124" s="859" t="s">
        <v>870</v>
      </c>
      <c r="I124" s="859" t="s">
        <v>979</v>
      </c>
      <c r="J124" s="859" t="s">
        <v>291</v>
      </c>
      <c r="K124" s="859" t="s">
        <v>1045</v>
      </c>
      <c r="L124" s="860">
        <v>5.99</v>
      </c>
      <c r="M124" s="860">
        <v>5.9889999999999999</v>
      </c>
    </row>
    <row r="125" spans="1:13" ht="56.25" outlineLevel="1">
      <c r="A125" s="880">
        <v>119</v>
      </c>
      <c r="B125" s="807" t="s">
        <v>1056</v>
      </c>
      <c r="C125" s="859" t="s">
        <v>911</v>
      </c>
      <c r="D125" s="859" t="s">
        <v>372</v>
      </c>
      <c r="E125" s="856" t="s">
        <v>371</v>
      </c>
      <c r="F125" s="862" t="s">
        <v>1149</v>
      </c>
      <c r="G125" s="856">
        <v>414</v>
      </c>
      <c r="H125" s="856" t="s">
        <v>870</v>
      </c>
      <c r="I125" s="856" t="s">
        <v>979</v>
      </c>
      <c r="J125" s="856" t="s">
        <v>291</v>
      </c>
      <c r="K125" s="856" t="s">
        <v>1046</v>
      </c>
      <c r="L125" s="860">
        <v>8.8049999999999997</v>
      </c>
      <c r="M125" s="860">
        <v>8.8040000000000003</v>
      </c>
    </row>
    <row r="126" spans="1:13" s="857" customFormat="1">
      <c r="A126" s="880">
        <v>120</v>
      </c>
      <c r="B126" s="902" t="s">
        <v>18</v>
      </c>
      <c r="C126" s="853"/>
      <c r="D126" s="888" t="s">
        <v>372</v>
      </c>
      <c r="E126" s="888" t="s">
        <v>79</v>
      </c>
      <c r="F126" s="790"/>
      <c r="G126" s="785"/>
      <c r="H126" s="893"/>
      <c r="I126" s="893"/>
      <c r="J126" s="893"/>
      <c r="K126" s="893"/>
      <c r="L126" s="894">
        <v>167.59</v>
      </c>
      <c r="M126" s="894">
        <v>22.7</v>
      </c>
    </row>
    <row r="127" spans="1:13" s="857" customFormat="1" outlineLevel="1">
      <c r="A127" s="880">
        <v>121</v>
      </c>
      <c r="B127" s="901" t="s">
        <v>1017</v>
      </c>
      <c r="C127" s="853"/>
      <c r="D127" s="896" t="s">
        <v>372</v>
      </c>
      <c r="E127" s="896" t="s">
        <v>79</v>
      </c>
      <c r="F127" s="836"/>
      <c r="G127" s="793"/>
      <c r="H127" s="893"/>
      <c r="I127" s="893"/>
      <c r="J127" s="893"/>
      <c r="K127" s="893"/>
      <c r="L127" s="894">
        <v>167.59</v>
      </c>
      <c r="M127" s="894">
        <v>22.7</v>
      </c>
    </row>
    <row r="128" spans="1:13" s="803" customFormat="1" ht="56.25" outlineLevel="1">
      <c r="A128" s="880">
        <v>122</v>
      </c>
      <c r="B128" s="761" t="s">
        <v>1032</v>
      </c>
      <c r="C128" s="853">
        <v>833</v>
      </c>
      <c r="D128" s="779" t="s">
        <v>372</v>
      </c>
      <c r="E128" s="779" t="s">
        <v>79</v>
      </c>
      <c r="F128" s="789" t="s">
        <v>372</v>
      </c>
      <c r="G128" s="778"/>
      <c r="H128" s="793"/>
      <c r="I128" s="793"/>
      <c r="J128" s="793"/>
      <c r="K128" s="793"/>
      <c r="L128" s="894">
        <v>95.3</v>
      </c>
      <c r="M128" s="894">
        <v>0.8</v>
      </c>
    </row>
    <row r="129" spans="1:13" s="857" customFormat="1" ht="93.75" outlineLevel="1">
      <c r="A129" s="880">
        <v>123</v>
      </c>
      <c r="B129" s="761" t="s">
        <v>991</v>
      </c>
      <c r="C129" s="779">
        <v>833</v>
      </c>
      <c r="D129" s="779" t="s">
        <v>372</v>
      </c>
      <c r="E129" s="779" t="s">
        <v>79</v>
      </c>
      <c r="F129" s="789" t="s">
        <v>1184</v>
      </c>
      <c r="G129" s="778"/>
      <c r="H129" s="893"/>
      <c r="I129" s="893"/>
      <c r="J129" s="893"/>
      <c r="K129" s="893"/>
      <c r="L129" s="894">
        <v>95.3</v>
      </c>
      <c r="M129" s="894">
        <v>0.8</v>
      </c>
    </row>
    <row r="130" spans="1:13" s="857" customFormat="1" ht="37.5" outlineLevel="1">
      <c r="A130" s="880">
        <v>124</v>
      </c>
      <c r="B130" s="761" t="s">
        <v>1135</v>
      </c>
      <c r="C130" s="785">
        <v>833</v>
      </c>
      <c r="D130" s="896" t="s">
        <v>372</v>
      </c>
      <c r="E130" s="896" t="s">
        <v>79</v>
      </c>
      <c r="F130" s="790" t="s">
        <v>1199</v>
      </c>
      <c r="G130" s="778"/>
      <c r="H130" s="894"/>
      <c r="I130" s="894"/>
      <c r="J130" s="894"/>
      <c r="K130" s="894"/>
      <c r="L130" s="894">
        <v>95.3</v>
      </c>
      <c r="M130" s="894">
        <v>0.8</v>
      </c>
    </row>
    <row r="131" spans="1:13" s="857" customFormat="1" ht="37.5" outlineLevel="1">
      <c r="A131" s="880">
        <v>125</v>
      </c>
      <c r="B131" s="761" t="s">
        <v>1202</v>
      </c>
      <c r="C131" s="853">
        <v>833</v>
      </c>
      <c r="D131" s="779" t="s">
        <v>372</v>
      </c>
      <c r="E131" s="779" t="s">
        <v>79</v>
      </c>
      <c r="F131" s="789" t="s">
        <v>1157</v>
      </c>
      <c r="G131" s="895"/>
      <c r="H131" s="893"/>
      <c r="I131" s="893"/>
      <c r="J131" s="893"/>
      <c r="K131" s="893"/>
      <c r="L131" s="894">
        <v>95.3</v>
      </c>
      <c r="M131" s="894">
        <v>0.8</v>
      </c>
    </row>
    <row r="132" spans="1:13" s="857" customFormat="1" outlineLevel="1">
      <c r="A132" s="880">
        <v>126</v>
      </c>
      <c r="B132" s="761" t="s">
        <v>1068</v>
      </c>
      <c r="C132" s="853">
        <v>833</v>
      </c>
      <c r="D132" s="779" t="s">
        <v>372</v>
      </c>
      <c r="E132" s="779" t="s">
        <v>79</v>
      </c>
      <c r="F132" s="789" t="s">
        <v>1157</v>
      </c>
      <c r="G132" s="895">
        <v>520</v>
      </c>
      <c r="H132" s="893"/>
      <c r="I132" s="893"/>
      <c r="J132" s="893"/>
      <c r="K132" s="893"/>
      <c r="L132" s="894">
        <v>95.3</v>
      </c>
      <c r="M132" s="894">
        <v>0.8</v>
      </c>
    </row>
    <row r="133" spans="1:13" s="857" customFormat="1" ht="56.25" outlineLevel="1">
      <c r="A133" s="880">
        <v>127</v>
      </c>
      <c r="B133" s="761" t="s">
        <v>1295</v>
      </c>
      <c r="C133" s="888">
        <v>833</v>
      </c>
      <c r="D133" s="888" t="s">
        <v>372</v>
      </c>
      <c r="E133" s="895" t="s">
        <v>79</v>
      </c>
      <c r="F133" s="789" t="s">
        <v>1157</v>
      </c>
      <c r="G133" s="896" t="s">
        <v>967</v>
      </c>
      <c r="H133" s="893"/>
      <c r="I133" s="893"/>
      <c r="J133" s="893"/>
      <c r="K133" s="893"/>
      <c r="L133" s="894">
        <v>95.3</v>
      </c>
      <c r="M133" s="894">
        <v>0.8</v>
      </c>
    </row>
    <row r="134" spans="1:13" s="857" customFormat="1" outlineLevel="1">
      <c r="A134" s="880">
        <v>128</v>
      </c>
      <c r="B134" s="901" t="s">
        <v>1090</v>
      </c>
      <c r="C134" s="888"/>
      <c r="D134" s="888"/>
      <c r="E134" s="888"/>
      <c r="F134" s="790"/>
      <c r="G134" s="888"/>
      <c r="H134" s="893"/>
      <c r="I134" s="893"/>
      <c r="J134" s="893"/>
      <c r="K134" s="893"/>
      <c r="L134" s="894">
        <v>38.700000000000003</v>
      </c>
      <c r="M134" s="894">
        <v>0</v>
      </c>
    </row>
    <row r="135" spans="1:13" ht="56.25" outlineLevel="1">
      <c r="A135" s="880">
        <v>129</v>
      </c>
      <c r="B135" s="807" t="s">
        <v>1087</v>
      </c>
      <c r="C135" s="859">
        <v>833</v>
      </c>
      <c r="D135" s="859" t="s">
        <v>372</v>
      </c>
      <c r="E135" s="856" t="s">
        <v>79</v>
      </c>
      <c r="F135" s="862" t="s">
        <v>1157</v>
      </c>
      <c r="G135" s="856">
        <v>522</v>
      </c>
      <c r="H135" s="856">
        <v>2015</v>
      </c>
      <c r="I135" s="856" t="s">
        <v>1259</v>
      </c>
      <c r="J135" s="856" t="s">
        <v>1302</v>
      </c>
      <c r="K135" s="856">
        <v>1</v>
      </c>
      <c r="L135" s="860">
        <v>10</v>
      </c>
      <c r="M135" s="860">
        <v>0</v>
      </c>
    </row>
    <row r="136" spans="1:13" ht="56.25" outlineLevel="1">
      <c r="A136" s="880">
        <v>130</v>
      </c>
      <c r="B136" s="807" t="s">
        <v>935</v>
      </c>
      <c r="C136" s="859">
        <v>833</v>
      </c>
      <c r="D136" s="859" t="s">
        <v>372</v>
      </c>
      <c r="E136" s="856" t="s">
        <v>79</v>
      </c>
      <c r="F136" s="862" t="s">
        <v>1157</v>
      </c>
      <c r="G136" s="856">
        <v>522</v>
      </c>
      <c r="H136" s="856">
        <v>2011</v>
      </c>
      <c r="I136" s="856" t="s">
        <v>1259</v>
      </c>
      <c r="J136" s="856" t="s">
        <v>1111</v>
      </c>
      <c r="K136" s="856" t="s">
        <v>1112</v>
      </c>
      <c r="L136" s="860">
        <v>28.7</v>
      </c>
      <c r="M136" s="860">
        <v>0</v>
      </c>
    </row>
    <row r="137" spans="1:13" s="857" customFormat="1" outlineLevel="1">
      <c r="A137" s="880">
        <v>131</v>
      </c>
      <c r="B137" s="901" t="s">
        <v>352</v>
      </c>
      <c r="C137" s="888"/>
      <c r="D137" s="888"/>
      <c r="E137" s="888"/>
      <c r="F137" s="790"/>
      <c r="G137" s="888"/>
      <c r="H137" s="893"/>
      <c r="I137" s="893"/>
      <c r="J137" s="893"/>
      <c r="K137" s="893"/>
      <c r="L137" s="894">
        <v>10</v>
      </c>
      <c r="M137" s="894">
        <v>0</v>
      </c>
    </row>
    <row r="138" spans="1:13" ht="75" outlineLevel="1">
      <c r="A138" s="880">
        <v>132</v>
      </c>
      <c r="B138" s="807" t="s">
        <v>1271</v>
      </c>
      <c r="C138" s="859">
        <v>833</v>
      </c>
      <c r="D138" s="859" t="s">
        <v>372</v>
      </c>
      <c r="E138" s="856" t="s">
        <v>79</v>
      </c>
      <c r="F138" s="862" t="s">
        <v>1157</v>
      </c>
      <c r="G138" s="856">
        <v>522</v>
      </c>
      <c r="H138" s="856" t="s">
        <v>702</v>
      </c>
      <c r="I138" s="856" t="s">
        <v>1259</v>
      </c>
      <c r="J138" s="856" t="s">
        <v>380</v>
      </c>
      <c r="K138" s="856" t="s">
        <v>1003</v>
      </c>
      <c r="L138" s="860">
        <v>10</v>
      </c>
      <c r="M138" s="860">
        <v>0</v>
      </c>
    </row>
    <row r="139" spans="1:13" s="857" customFormat="1" outlineLevel="1">
      <c r="A139" s="880">
        <v>133</v>
      </c>
      <c r="B139" s="901" t="s">
        <v>32</v>
      </c>
      <c r="C139" s="787"/>
      <c r="D139" s="787"/>
      <c r="E139" s="787"/>
      <c r="F139" s="836"/>
      <c r="G139" s="787"/>
      <c r="H139" s="893"/>
      <c r="I139" s="893"/>
      <c r="J139" s="893"/>
      <c r="K139" s="893"/>
      <c r="L139" s="894">
        <v>17.8</v>
      </c>
      <c r="M139" s="894">
        <v>0.3</v>
      </c>
    </row>
    <row r="140" spans="1:13" ht="112.5" outlineLevel="1">
      <c r="A140" s="880">
        <v>134</v>
      </c>
      <c r="B140" s="807" t="s">
        <v>1071</v>
      </c>
      <c r="C140" s="859" t="s">
        <v>911</v>
      </c>
      <c r="D140" s="859" t="s">
        <v>372</v>
      </c>
      <c r="E140" s="856" t="s">
        <v>79</v>
      </c>
      <c r="F140" s="862" t="s">
        <v>1157</v>
      </c>
      <c r="G140" s="858">
        <v>522</v>
      </c>
      <c r="H140" s="859" t="s">
        <v>674</v>
      </c>
      <c r="I140" s="859" t="s">
        <v>1259</v>
      </c>
      <c r="J140" s="859" t="s">
        <v>1120</v>
      </c>
      <c r="K140" s="859" t="s">
        <v>1121</v>
      </c>
      <c r="L140" s="860">
        <v>17.8</v>
      </c>
      <c r="M140" s="860">
        <v>0.3</v>
      </c>
    </row>
    <row r="141" spans="1:13" s="857" customFormat="1" ht="37.5" outlineLevel="1">
      <c r="A141" s="880">
        <v>135</v>
      </c>
      <c r="B141" s="901" t="s">
        <v>92</v>
      </c>
      <c r="C141" s="889"/>
      <c r="D141" s="889"/>
      <c r="E141" s="889"/>
      <c r="F141" s="890"/>
      <c r="G141" s="889"/>
      <c r="H141" s="893"/>
      <c r="I141" s="893"/>
      <c r="J141" s="893"/>
      <c r="K141" s="893"/>
      <c r="L141" s="894">
        <v>18.8</v>
      </c>
      <c r="M141" s="894">
        <v>0.5</v>
      </c>
    </row>
    <row r="142" spans="1:13" ht="56.25" outlineLevel="1">
      <c r="A142" s="880">
        <v>136</v>
      </c>
      <c r="B142" s="807" t="s">
        <v>964</v>
      </c>
      <c r="C142" s="859" t="s">
        <v>911</v>
      </c>
      <c r="D142" s="859" t="s">
        <v>372</v>
      </c>
      <c r="E142" s="856" t="s">
        <v>79</v>
      </c>
      <c r="F142" s="862" t="s">
        <v>1157</v>
      </c>
      <c r="G142" s="856">
        <v>522</v>
      </c>
      <c r="H142" s="856" t="s">
        <v>674</v>
      </c>
      <c r="I142" s="856" t="s">
        <v>1259</v>
      </c>
      <c r="J142" s="856" t="s">
        <v>150</v>
      </c>
      <c r="K142" s="856">
        <v>13447</v>
      </c>
      <c r="L142" s="860">
        <v>18.8</v>
      </c>
      <c r="M142" s="860">
        <v>0.5</v>
      </c>
    </row>
    <row r="143" spans="1:13" s="857" customFormat="1" ht="37.5" outlineLevel="1">
      <c r="A143" s="880">
        <v>137</v>
      </c>
      <c r="B143" s="901" t="s">
        <v>93</v>
      </c>
      <c r="C143" s="888"/>
      <c r="D143" s="888"/>
      <c r="E143" s="888"/>
      <c r="F143" s="790"/>
      <c r="G143" s="888"/>
      <c r="H143" s="893"/>
      <c r="I143" s="893"/>
      <c r="J143" s="893"/>
      <c r="K143" s="893"/>
      <c r="L143" s="894">
        <v>10</v>
      </c>
      <c r="M143" s="894">
        <v>0</v>
      </c>
    </row>
    <row r="144" spans="1:13" ht="56.25" outlineLevel="1">
      <c r="A144" s="880">
        <v>138</v>
      </c>
      <c r="B144" s="807" t="s">
        <v>965</v>
      </c>
      <c r="C144" s="859">
        <v>833</v>
      </c>
      <c r="D144" s="859" t="s">
        <v>372</v>
      </c>
      <c r="E144" s="856" t="s">
        <v>79</v>
      </c>
      <c r="F144" s="862" t="s">
        <v>1157</v>
      </c>
      <c r="G144" s="856">
        <v>522</v>
      </c>
      <c r="H144" s="856">
        <v>2006</v>
      </c>
      <c r="I144" s="856" t="s">
        <v>1259</v>
      </c>
      <c r="J144" s="856" t="s">
        <v>1007</v>
      </c>
      <c r="K144" s="856" t="s">
        <v>1236</v>
      </c>
      <c r="L144" s="860">
        <v>10</v>
      </c>
      <c r="M144" s="860">
        <v>0</v>
      </c>
    </row>
    <row r="145" spans="1:13" s="857" customFormat="1" ht="93.75" outlineLevel="1">
      <c r="A145" s="880">
        <v>139</v>
      </c>
      <c r="B145" s="761" t="s">
        <v>1034</v>
      </c>
      <c r="C145" s="853">
        <v>833</v>
      </c>
      <c r="D145" s="779" t="s">
        <v>372</v>
      </c>
      <c r="E145" s="779" t="s">
        <v>79</v>
      </c>
      <c r="F145" s="789" t="s">
        <v>172</v>
      </c>
      <c r="G145" s="778"/>
      <c r="H145" s="893"/>
      <c r="I145" s="893"/>
      <c r="J145" s="893"/>
      <c r="K145" s="893"/>
      <c r="L145" s="894">
        <v>72.290000000000006</v>
      </c>
      <c r="M145" s="894">
        <v>21.9</v>
      </c>
    </row>
    <row r="146" spans="1:13" s="857" customFormat="1" ht="37.5" outlineLevel="1">
      <c r="A146" s="880">
        <v>140</v>
      </c>
      <c r="B146" s="761" t="s">
        <v>1023</v>
      </c>
      <c r="C146" s="853">
        <v>833</v>
      </c>
      <c r="D146" s="779" t="s">
        <v>372</v>
      </c>
      <c r="E146" s="779" t="s">
        <v>79</v>
      </c>
      <c r="F146" s="789" t="s">
        <v>1185</v>
      </c>
      <c r="G146" s="778"/>
      <c r="H146" s="893"/>
      <c r="I146" s="893"/>
      <c r="J146" s="893"/>
      <c r="K146" s="893"/>
      <c r="L146" s="894">
        <v>72.290000000000006</v>
      </c>
      <c r="M146" s="894">
        <v>21.9</v>
      </c>
    </row>
    <row r="147" spans="1:13" s="857" customFormat="1" ht="37.5" outlineLevel="1">
      <c r="A147" s="880">
        <v>141</v>
      </c>
      <c r="B147" s="761" t="s">
        <v>1135</v>
      </c>
      <c r="C147" s="785">
        <v>833</v>
      </c>
      <c r="D147" s="896" t="s">
        <v>372</v>
      </c>
      <c r="E147" s="896" t="s">
        <v>79</v>
      </c>
      <c r="F147" s="790" t="s">
        <v>1186</v>
      </c>
      <c r="G147" s="778"/>
      <c r="H147" s="894"/>
      <c r="I147" s="894"/>
      <c r="J147" s="894"/>
      <c r="K147" s="894"/>
      <c r="L147" s="894">
        <v>72.290000000000006</v>
      </c>
      <c r="M147" s="894">
        <v>21.9</v>
      </c>
    </row>
    <row r="148" spans="1:13" s="857" customFormat="1" ht="56.25" outlineLevel="1">
      <c r="A148" s="880">
        <v>142</v>
      </c>
      <c r="B148" s="761" t="s">
        <v>1137</v>
      </c>
      <c r="C148" s="853">
        <v>833</v>
      </c>
      <c r="D148" s="884" t="s">
        <v>372</v>
      </c>
      <c r="E148" s="884" t="s">
        <v>79</v>
      </c>
      <c r="F148" s="789" t="s">
        <v>1150</v>
      </c>
      <c r="G148" s="856"/>
      <c r="H148" s="893"/>
      <c r="I148" s="893"/>
      <c r="J148" s="893"/>
      <c r="K148" s="893"/>
      <c r="L148" s="894">
        <v>43.69</v>
      </c>
      <c r="M148" s="894">
        <v>21.9</v>
      </c>
    </row>
    <row r="149" spans="1:13" s="857" customFormat="1" outlineLevel="1">
      <c r="A149" s="880">
        <v>143</v>
      </c>
      <c r="B149" s="761" t="s">
        <v>1067</v>
      </c>
      <c r="C149" s="853">
        <v>833</v>
      </c>
      <c r="D149" s="884" t="s">
        <v>372</v>
      </c>
      <c r="E149" s="884" t="s">
        <v>79</v>
      </c>
      <c r="F149" s="789" t="s">
        <v>1150</v>
      </c>
      <c r="G149" s="856" t="s">
        <v>1138</v>
      </c>
      <c r="H149" s="893"/>
      <c r="I149" s="893"/>
      <c r="J149" s="893"/>
      <c r="K149" s="893"/>
      <c r="L149" s="894">
        <v>43.69</v>
      </c>
      <c r="M149" s="894">
        <v>21.9</v>
      </c>
    </row>
    <row r="150" spans="1:13" s="857" customFormat="1" ht="56.25" outlineLevel="1">
      <c r="A150" s="880">
        <v>144</v>
      </c>
      <c r="B150" s="761" t="s">
        <v>1137</v>
      </c>
      <c r="C150" s="853">
        <v>833</v>
      </c>
      <c r="D150" s="884" t="s">
        <v>372</v>
      </c>
      <c r="E150" s="884" t="s">
        <v>79</v>
      </c>
      <c r="F150" s="789" t="s">
        <v>1150</v>
      </c>
      <c r="G150" s="896" t="s">
        <v>1019</v>
      </c>
      <c r="H150" s="893"/>
      <c r="I150" s="893"/>
      <c r="J150" s="893"/>
      <c r="K150" s="893"/>
      <c r="L150" s="894">
        <v>43.69</v>
      </c>
      <c r="M150" s="894">
        <v>21.9</v>
      </c>
    </row>
    <row r="151" spans="1:13" s="857" customFormat="1" ht="37.5" outlineLevel="1">
      <c r="A151" s="880">
        <v>145</v>
      </c>
      <c r="B151" s="901" t="s">
        <v>910</v>
      </c>
      <c r="C151" s="895"/>
      <c r="D151" s="895"/>
      <c r="E151" s="895"/>
      <c r="F151" s="789"/>
      <c r="G151" s="895"/>
      <c r="H151" s="893"/>
      <c r="I151" s="893"/>
      <c r="J151" s="893"/>
      <c r="K151" s="893"/>
      <c r="L151" s="894">
        <v>43.69</v>
      </c>
      <c r="M151" s="894">
        <v>21.9</v>
      </c>
    </row>
    <row r="152" spans="1:13" ht="56.25" outlineLevel="1">
      <c r="A152" s="880">
        <v>146</v>
      </c>
      <c r="B152" s="807" t="s">
        <v>1103</v>
      </c>
      <c r="C152" s="859">
        <v>833</v>
      </c>
      <c r="D152" s="859" t="s">
        <v>372</v>
      </c>
      <c r="E152" s="856" t="s">
        <v>79</v>
      </c>
      <c r="F152" s="862" t="s">
        <v>1150</v>
      </c>
      <c r="G152" s="858">
        <v>414</v>
      </c>
      <c r="H152" s="859" t="s">
        <v>360</v>
      </c>
      <c r="I152" s="859" t="s">
        <v>979</v>
      </c>
      <c r="J152" s="859" t="s">
        <v>1302</v>
      </c>
      <c r="K152" s="859">
        <v>1</v>
      </c>
      <c r="L152" s="860">
        <v>18.323</v>
      </c>
      <c r="M152" s="860">
        <v>21.9</v>
      </c>
    </row>
    <row r="153" spans="1:13" ht="37.5" outlineLevel="1">
      <c r="A153" s="880">
        <v>147</v>
      </c>
      <c r="B153" s="807" t="s">
        <v>949</v>
      </c>
      <c r="C153" s="859" t="s">
        <v>911</v>
      </c>
      <c r="D153" s="859" t="s">
        <v>372</v>
      </c>
      <c r="E153" s="856" t="s">
        <v>79</v>
      </c>
      <c r="F153" s="862" t="s">
        <v>1150</v>
      </c>
      <c r="G153" s="858">
        <v>414</v>
      </c>
      <c r="H153" s="859" t="s">
        <v>674</v>
      </c>
      <c r="I153" s="859" t="s">
        <v>977</v>
      </c>
      <c r="J153" s="859" t="s">
        <v>357</v>
      </c>
      <c r="K153" s="859" t="s">
        <v>869</v>
      </c>
      <c r="L153" s="860">
        <v>25.367000000000001</v>
      </c>
      <c r="M153" s="860">
        <v>0</v>
      </c>
    </row>
    <row r="154" spans="1:13" s="857" customFormat="1" ht="37.5" outlineLevel="1">
      <c r="A154" s="880">
        <v>148</v>
      </c>
      <c r="B154" s="761" t="s">
        <v>1202</v>
      </c>
      <c r="C154" s="853">
        <v>833</v>
      </c>
      <c r="D154" s="888" t="s">
        <v>372</v>
      </c>
      <c r="E154" s="895" t="s">
        <v>79</v>
      </c>
      <c r="F154" s="789" t="s">
        <v>1155</v>
      </c>
      <c r="G154" s="895"/>
      <c r="H154" s="893"/>
      <c r="I154" s="893"/>
      <c r="J154" s="893"/>
      <c r="K154" s="893"/>
      <c r="L154" s="894">
        <v>28.6</v>
      </c>
      <c r="M154" s="894">
        <v>0</v>
      </c>
    </row>
    <row r="155" spans="1:13" s="857" customFormat="1" outlineLevel="1">
      <c r="A155" s="880">
        <v>149</v>
      </c>
      <c r="B155" s="761" t="s">
        <v>1068</v>
      </c>
      <c r="C155" s="853">
        <v>833</v>
      </c>
      <c r="D155" s="888" t="s">
        <v>372</v>
      </c>
      <c r="E155" s="895" t="s">
        <v>79</v>
      </c>
      <c r="F155" s="789" t="s">
        <v>1155</v>
      </c>
      <c r="G155" s="895">
        <v>520</v>
      </c>
      <c r="H155" s="893"/>
      <c r="I155" s="893"/>
      <c r="J155" s="893"/>
      <c r="K155" s="893"/>
      <c r="L155" s="894">
        <v>28.6</v>
      </c>
      <c r="M155" s="894">
        <v>0</v>
      </c>
    </row>
    <row r="156" spans="1:13" s="857" customFormat="1" ht="56.25" outlineLevel="1">
      <c r="A156" s="880">
        <v>150</v>
      </c>
      <c r="B156" s="761" t="s">
        <v>1295</v>
      </c>
      <c r="C156" s="853">
        <v>833</v>
      </c>
      <c r="D156" s="888" t="s">
        <v>372</v>
      </c>
      <c r="E156" s="895" t="s">
        <v>79</v>
      </c>
      <c r="F156" s="789" t="s">
        <v>1155</v>
      </c>
      <c r="G156" s="896" t="s">
        <v>967</v>
      </c>
      <c r="H156" s="893"/>
      <c r="I156" s="893"/>
      <c r="J156" s="893"/>
      <c r="K156" s="893"/>
      <c r="L156" s="894">
        <v>28.6</v>
      </c>
      <c r="M156" s="894">
        <v>0</v>
      </c>
    </row>
    <row r="157" spans="1:13" s="857" customFormat="1" ht="37.5" outlineLevel="1">
      <c r="A157" s="880">
        <v>151</v>
      </c>
      <c r="B157" s="901" t="s">
        <v>458</v>
      </c>
      <c r="C157" s="891"/>
      <c r="D157" s="891"/>
      <c r="E157" s="891"/>
      <c r="F157" s="892"/>
      <c r="G157" s="891"/>
      <c r="H157" s="893"/>
      <c r="I157" s="893"/>
      <c r="J157" s="893"/>
      <c r="K157" s="893"/>
      <c r="L157" s="894">
        <v>24.1</v>
      </c>
      <c r="M157" s="894">
        <v>0</v>
      </c>
    </row>
    <row r="158" spans="1:13" s="857" customFormat="1" ht="56.25" outlineLevel="1">
      <c r="A158" s="880">
        <v>152</v>
      </c>
      <c r="B158" s="807" t="s">
        <v>1132</v>
      </c>
      <c r="C158" s="859" t="s">
        <v>911</v>
      </c>
      <c r="D158" s="859" t="s">
        <v>372</v>
      </c>
      <c r="E158" s="856" t="s">
        <v>79</v>
      </c>
      <c r="F158" s="862" t="s">
        <v>1155</v>
      </c>
      <c r="G158" s="858">
        <v>522</v>
      </c>
      <c r="H158" s="859" t="s">
        <v>976</v>
      </c>
      <c r="I158" s="859" t="s">
        <v>1259</v>
      </c>
      <c r="J158" s="859" t="s">
        <v>1302</v>
      </c>
      <c r="K158" s="859">
        <v>1</v>
      </c>
      <c r="L158" s="860">
        <v>14.3</v>
      </c>
      <c r="M158" s="860">
        <v>0</v>
      </c>
    </row>
    <row r="159" spans="1:13" s="857" customFormat="1" ht="56.25" outlineLevel="1">
      <c r="A159" s="880">
        <v>153</v>
      </c>
      <c r="B159" s="807" t="s">
        <v>1270</v>
      </c>
      <c r="C159" s="859" t="s">
        <v>911</v>
      </c>
      <c r="D159" s="859" t="s">
        <v>372</v>
      </c>
      <c r="E159" s="856" t="s">
        <v>79</v>
      </c>
      <c r="F159" s="862" t="s">
        <v>1155</v>
      </c>
      <c r="G159" s="858">
        <v>522</v>
      </c>
      <c r="H159" s="859" t="s">
        <v>976</v>
      </c>
      <c r="I159" s="859" t="s">
        <v>1259</v>
      </c>
      <c r="J159" s="859" t="s">
        <v>1302</v>
      </c>
      <c r="K159" s="859">
        <v>1</v>
      </c>
      <c r="L159" s="860">
        <v>9.8000000000000007</v>
      </c>
      <c r="M159" s="860">
        <v>0</v>
      </c>
    </row>
    <row r="160" spans="1:13" s="857" customFormat="1" ht="37.5" outlineLevel="1">
      <c r="A160" s="880">
        <v>154</v>
      </c>
      <c r="B160" s="901" t="s">
        <v>530</v>
      </c>
      <c r="C160" s="891"/>
      <c r="D160" s="891"/>
      <c r="E160" s="891"/>
      <c r="F160" s="892"/>
      <c r="G160" s="891"/>
      <c r="H160" s="893"/>
      <c r="I160" s="893"/>
      <c r="J160" s="893"/>
      <c r="K160" s="893"/>
      <c r="L160" s="894">
        <v>4.5</v>
      </c>
      <c r="M160" s="894">
        <v>0</v>
      </c>
    </row>
    <row r="161" spans="1:13" s="857" customFormat="1" ht="75" outlineLevel="1">
      <c r="A161" s="880">
        <v>155</v>
      </c>
      <c r="B161" s="807" t="s">
        <v>1289</v>
      </c>
      <c r="C161" s="859" t="s">
        <v>911</v>
      </c>
      <c r="D161" s="859" t="s">
        <v>372</v>
      </c>
      <c r="E161" s="856" t="s">
        <v>79</v>
      </c>
      <c r="F161" s="862" t="s">
        <v>1155</v>
      </c>
      <c r="G161" s="858">
        <v>522</v>
      </c>
      <c r="H161" s="859" t="s">
        <v>976</v>
      </c>
      <c r="I161" s="859" t="s">
        <v>1259</v>
      </c>
      <c r="J161" s="859" t="s">
        <v>291</v>
      </c>
      <c r="K161" s="859">
        <v>5619</v>
      </c>
      <c r="L161" s="860">
        <v>4.5</v>
      </c>
      <c r="M161" s="860">
        <v>0</v>
      </c>
    </row>
    <row r="162" spans="1:13" s="857" customFormat="1">
      <c r="A162" s="880">
        <v>156</v>
      </c>
      <c r="B162" s="761" t="s">
        <v>884</v>
      </c>
      <c r="C162" s="853"/>
      <c r="D162" s="888" t="s">
        <v>372</v>
      </c>
      <c r="E162" s="884" t="s">
        <v>429</v>
      </c>
      <c r="F162" s="790"/>
      <c r="G162" s="785"/>
      <c r="H162" s="893"/>
      <c r="I162" s="893"/>
      <c r="J162" s="893"/>
      <c r="K162" s="893"/>
      <c r="L162" s="894">
        <v>37</v>
      </c>
      <c r="M162" s="894">
        <v>135</v>
      </c>
    </row>
    <row r="163" spans="1:13" s="857" customFormat="1" outlineLevel="1">
      <c r="A163" s="880">
        <v>157</v>
      </c>
      <c r="B163" s="901" t="s">
        <v>1017</v>
      </c>
      <c r="C163" s="853"/>
      <c r="D163" s="888" t="s">
        <v>372</v>
      </c>
      <c r="E163" s="884" t="s">
        <v>429</v>
      </c>
      <c r="F163" s="790"/>
      <c r="G163" s="785"/>
      <c r="H163" s="893"/>
      <c r="I163" s="893"/>
      <c r="J163" s="893"/>
      <c r="K163" s="893"/>
      <c r="L163" s="894">
        <v>37</v>
      </c>
      <c r="M163" s="894">
        <v>135</v>
      </c>
    </row>
    <row r="164" spans="1:13" s="857" customFormat="1" ht="93.75" outlineLevel="1">
      <c r="A164" s="880">
        <v>158</v>
      </c>
      <c r="B164" s="761" t="s">
        <v>1034</v>
      </c>
      <c r="C164" s="853">
        <v>833</v>
      </c>
      <c r="D164" s="779" t="s">
        <v>372</v>
      </c>
      <c r="E164" s="884" t="s">
        <v>429</v>
      </c>
      <c r="F164" s="789" t="s">
        <v>172</v>
      </c>
      <c r="G164" s="778"/>
      <c r="H164" s="893"/>
      <c r="I164" s="893"/>
      <c r="J164" s="893"/>
      <c r="K164" s="893"/>
      <c r="L164" s="894">
        <v>37</v>
      </c>
      <c r="M164" s="894">
        <v>135</v>
      </c>
    </row>
    <row r="165" spans="1:13" s="857" customFormat="1" ht="37.5" outlineLevel="1">
      <c r="A165" s="880">
        <v>159</v>
      </c>
      <c r="B165" s="761" t="s">
        <v>1023</v>
      </c>
      <c r="C165" s="853">
        <v>833</v>
      </c>
      <c r="D165" s="779" t="s">
        <v>372</v>
      </c>
      <c r="E165" s="884" t="s">
        <v>429</v>
      </c>
      <c r="F165" s="789" t="s">
        <v>1185</v>
      </c>
      <c r="G165" s="778"/>
      <c r="H165" s="893"/>
      <c r="I165" s="893"/>
      <c r="J165" s="893"/>
      <c r="K165" s="893"/>
      <c r="L165" s="894">
        <v>37</v>
      </c>
      <c r="M165" s="894">
        <v>135</v>
      </c>
    </row>
    <row r="166" spans="1:13" s="857" customFormat="1" ht="37.5" outlineLevel="1">
      <c r="A166" s="880">
        <v>160</v>
      </c>
      <c r="B166" s="761" t="s">
        <v>1135</v>
      </c>
      <c r="C166" s="785">
        <v>833</v>
      </c>
      <c r="D166" s="779" t="s">
        <v>372</v>
      </c>
      <c r="E166" s="884" t="s">
        <v>429</v>
      </c>
      <c r="F166" s="790" t="s">
        <v>1186</v>
      </c>
      <c r="G166" s="778"/>
      <c r="H166" s="894"/>
      <c r="I166" s="894"/>
      <c r="J166" s="894"/>
      <c r="K166" s="894"/>
      <c r="L166" s="894">
        <v>37</v>
      </c>
      <c r="M166" s="894">
        <v>135</v>
      </c>
    </row>
    <row r="167" spans="1:13" s="857" customFormat="1" ht="56.25" outlineLevel="1">
      <c r="A167" s="880">
        <v>161</v>
      </c>
      <c r="B167" s="761" t="s">
        <v>1137</v>
      </c>
      <c r="C167" s="853">
        <v>833</v>
      </c>
      <c r="D167" s="884" t="s">
        <v>372</v>
      </c>
      <c r="E167" s="884" t="s">
        <v>429</v>
      </c>
      <c r="F167" s="789" t="s">
        <v>1150</v>
      </c>
      <c r="G167" s="856"/>
      <c r="H167" s="893"/>
      <c r="I167" s="893"/>
      <c r="J167" s="893"/>
      <c r="K167" s="893"/>
      <c r="L167" s="894">
        <v>37</v>
      </c>
      <c r="M167" s="894">
        <v>135</v>
      </c>
    </row>
    <row r="168" spans="1:13" s="857" customFormat="1" outlineLevel="1">
      <c r="A168" s="880">
        <v>162</v>
      </c>
      <c r="B168" s="761" t="s">
        <v>1067</v>
      </c>
      <c r="C168" s="853">
        <v>833</v>
      </c>
      <c r="D168" s="884" t="s">
        <v>372</v>
      </c>
      <c r="E168" s="884" t="s">
        <v>429</v>
      </c>
      <c r="F168" s="789" t="s">
        <v>1150</v>
      </c>
      <c r="G168" s="856" t="s">
        <v>1138</v>
      </c>
      <c r="H168" s="893"/>
      <c r="I168" s="893"/>
      <c r="J168" s="893"/>
      <c r="K168" s="893"/>
      <c r="L168" s="894">
        <v>37</v>
      </c>
      <c r="M168" s="894">
        <v>135</v>
      </c>
    </row>
    <row r="169" spans="1:13" s="857" customFormat="1" ht="56.25" outlineLevel="1">
      <c r="A169" s="880">
        <v>163</v>
      </c>
      <c r="B169" s="761" t="s">
        <v>1137</v>
      </c>
      <c r="C169" s="853">
        <v>833</v>
      </c>
      <c r="D169" s="884" t="s">
        <v>372</v>
      </c>
      <c r="E169" s="884" t="s">
        <v>429</v>
      </c>
      <c r="F169" s="789" t="s">
        <v>1150</v>
      </c>
      <c r="G169" s="896" t="s">
        <v>1019</v>
      </c>
      <c r="H169" s="893"/>
      <c r="I169" s="893"/>
      <c r="J169" s="893"/>
      <c r="K169" s="893"/>
      <c r="L169" s="894">
        <v>37</v>
      </c>
      <c r="M169" s="894">
        <v>135</v>
      </c>
    </row>
    <row r="170" spans="1:13" s="857" customFormat="1" ht="37.5" outlineLevel="1">
      <c r="A170" s="880">
        <v>164</v>
      </c>
      <c r="B170" s="901" t="s">
        <v>910</v>
      </c>
      <c r="C170" s="895"/>
      <c r="D170" s="895"/>
      <c r="E170" s="895"/>
      <c r="F170" s="789"/>
      <c r="G170" s="895"/>
      <c r="H170" s="893"/>
      <c r="I170" s="893"/>
      <c r="J170" s="893"/>
      <c r="K170" s="893"/>
      <c r="L170" s="894">
        <v>37</v>
      </c>
      <c r="M170" s="894">
        <v>135</v>
      </c>
    </row>
    <row r="171" spans="1:13" ht="56.25" outlineLevel="1">
      <c r="A171" s="880">
        <v>165</v>
      </c>
      <c r="B171" s="807" t="s">
        <v>878</v>
      </c>
      <c r="C171" s="859">
        <v>833</v>
      </c>
      <c r="D171" s="859" t="s">
        <v>372</v>
      </c>
      <c r="E171" s="856" t="s">
        <v>429</v>
      </c>
      <c r="F171" s="862" t="s">
        <v>1150</v>
      </c>
      <c r="G171" s="858">
        <v>414</v>
      </c>
      <c r="H171" s="859" t="s">
        <v>676</v>
      </c>
      <c r="I171" s="859" t="s">
        <v>1259</v>
      </c>
      <c r="J171" s="859" t="s">
        <v>1014</v>
      </c>
      <c r="K171" s="859" t="s">
        <v>1015</v>
      </c>
      <c r="L171" s="860">
        <v>37</v>
      </c>
      <c r="M171" s="860">
        <v>135</v>
      </c>
    </row>
    <row r="172" spans="1:13" s="857" customFormat="1">
      <c r="A172" s="880">
        <v>166</v>
      </c>
      <c r="B172" s="761" t="s">
        <v>718</v>
      </c>
      <c r="C172" s="853"/>
      <c r="D172" s="896" t="s">
        <v>328</v>
      </c>
      <c r="E172" s="895"/>
      <c r="F172" s="835"/>
      <c r="G172" s="853"/>
      <c r="H172" s="893"/>
      <c r="I172" s="893"/>
      <c r="J172" s="893"/>
      <c r="K172" s="893"/>
      <c r="L172" s="894">
        <v>925.94299999999998</v>
      </c>
      <c r="M172" s="894">
        <v>1524.865</v>
      </c>
    </row>
    <row r="173" spans="1:13" s="857" customFormat="1">
      <c r="A173" s="880">
        <v>167</v>
      </c>
      <c r="B173" s="761" t="s">
        <v>868</v>
      </c>
      <c r="C173" s="853"/>
      <c r="D173" s="896" t="s">
        <v>328</v>
      </c>
      <c r="E173" s="896" t="s">
        <v>371</v>
      </c>
      <c r="F173" s="789"/>
      <c r="G173" s="895"/>
      <c r="H173" s="893"/>
      <c r="I173" s="893"/>
      <c r="J173" s="893"/>
      <c r="K173" s="893"/>
      <c r="L173" s="894">
        <v>346.72399999999999</v>
      </c>
      <c r="M173" s="894">
        <v>910.12800000000004</v>
      </c>
    </row>
    <row r="174" spans="1:13" s="857" customFormat="1" outlineLevel="1">
      <c r="A174" s="880">
        <v>168</v>
      </c>
      <c r="B174" s="901" t="s">
        <v>1017</v>
      </c>
      <c r="C174" s="853"/>
      <c r="D174" s="896" t="s">
        <v>328</v>
      </c>
      <c r="E174" s="896" t="s">
        <v>371</v>
      </c>
      <c r="F174" s="836"/>
      <c r="G174" s="793"/>
      <c r="H174" s="893"/>
      <c r="I174" s="893"/>
      <c r="J174" s="893"/>
      <c r="K174" s="893"/>
      <c r="L174" s="894">
        <v>346.72399999999999</v>
      </c>
      <c r="M174" s="894">
        <v>910.12800000000004</v>
      </c>
    </row>
    <row r="175" spans="1:13" s="857" customFormat="1" ht="56.25" outlineLevel="1">
      <c r="A175" s="880">
        <v>169</v>
      </c>
      <c r="B175" s="761" t="s">
        <v>1142</v>
      </c>
      <c r="C175" s="884">
        <v>833</v>
      </c>
      <c r="D175" s="896" t="s">
        <v>328</v>
      </c>
      <c r="E175" s="896" t="s">
        <v>371</v>
      </c>
      <c r="F175" s="790" t="s">
        <v>1190</v>
      </c>
      <c r="G175" s="778"/>
      <c r="H175" s="893"/>
      <c r="I175" s="893"/>
      <c r="J175" s="893"/>
      <c r="K175" s="893"/>
      <c r="L175" s="894">
        <v>346.72399999999999</v>
      </c>
      <c r="M175" s="894">
        <v>910.12800000000004</v>
      </c>
    </row>
    <row r="176" spans="1:13" s="857" customFormat="1" outlineLevel="1">
      <c r="A176" s="880">
        <v>170</v>
      </c>
      <c r="B176" s="761" t="s">
        <v>1022</v>
      </c>
      <c r="C176" s="884">
        <v>833</v>
      </c>
      <c r="D176" s="884" t="s">
        <v>328</v>
      </c>
      <c r="E176" s="884" t="s">
        <v>371</v>
      </c>
      <c r="F176" s="789" t="s">
        <v>1197</v>
      </c>
      <c r="G176" s="778"/>
      <c r="H176" s="893"/>
      <c r="I176" s="893"/>
      <c r="J176" s="893"/>
      <c r="K176" s="893"/>
      <c r="L176" s="894">
        <v>346.72399999999999</v>
      </c>
      <c r="M176" s="894">
        <v>910.12800000000004</v>
      </c>
    </row>
    <row r="177" spans="1:13" s="857" customFormat="1" ht="37.5" outlineLevel="1">
      <c r="A177" s="880">
        <v>171</v>
      </c>
      <c r="B177" s="761" t="s">
        <v>1135</v>
      </c>
      <c r="C177" s="785">
        <v>833</v>
      </c>
      <c r="D177" s="896" t="s">
        <v>328</v>
      </c>
      <c r="E177" s="896" t="s">
        <v>371</v>
      </c>
      <c r="F177" s="790" t="s">
        <v>1198</v>
      </c>
      <c r="G177" s="778"/>
      <c r="H177" s="894"/>
      <c r="I177" s="894"/>
      <c r="J177" s="894"/>
      <c r="K177" s="894"/>
      <c r="L177" s="894">
        <v>346.72399999999999</v>
      </c>
      <c r="M177" s="894">
        <v>910.12800000000004</v>
      </c>
    </row>
    <row r="178" spans="1:13" s="857" customFormat="1" ht="56.25" outlineLevel="1">
      <c r="A178" s="880">
        <v>172</v>
      </c>
      <c r="B178" s="761" t="s">
        <v>1137</v>
      </c>
      <c r="C178" s="884">
        <v>833</v>
      </c>
      <c r="D178" s="884" t="s">
        <v>328</v>
      </c>
      <c r="E178" s="884" t="s">
        <v>371</v>
      </c>
      <c r="F178" s="789" t="s">
        <v>1149</v>
      </c>
      <c r="G178" s="856"/>
      <c r="H178" s="893"/>
      <c r="I178" s="893"/>
      <c r="J178" s="893"/>
      <c r="K178" s="893"/>
      <c r="L178" s="894">
        <v>346.72399999999999</v>
      </c>
      <c r="M178" s="894">
        <v>910.12800000000004</v>
      </c>
    </row>
    <row r="179" spans="1:13" s="857" customFormat="1" outlineLevel="1">
      <c r="A179" s="880">
        <v>173</v>
      </c>
      <c r="B179" s="761" t="s">
        <v>1067</v>
      </c>
      <c r="C179" s="884">
        <v>833</v>
      </c>
      <c r="D179" s="884" t="s">
        <v>328</v>
      </c>
      <c r="E179" s="884" t="s">
        <v>371</v>
      </c>
      <c r="F179" s="789" t="s">
        <v>1149</v>
      </c>
      <c r="G179" s="856" t="s">
        <v>1138</v>
      </c>
      <c r="H179" s="893"/>
      <c r="I179" s="893"/>
      <c r="J179" s="893"/>
      <c r="K179" s="893"/>
      <c r="L179" s="894">
        <v>346.72399999999999</v>
      </c>
      <c r="M179" s="894">
        <v>910.12800000000004</v>
      </c>
    </row>
    <row r="180" spans="1:13" s="883" customFormat="1" ht="56.25" outlineLevel="1">
      <c r="A180" s="880">
        <v>174</v>
      </c>
      <c r="B180" s="761" t="s">
        <v>1137</v>
      </c>
      <c r="C180" s="884">
        <v>833</v>
      </c>
      <c r="D180" s="884" t="s">
        <v>328</v>
      </c>
      <c r="E180" s="884" t="s">
        <v>371</v>
      </c>
      <c r="F180" s="789" t="s">
        <v>1149</v>
      </c>
      <c r="G180" s="856" t="s">
        <v>1019</v>
      </c>
      <c r="H180" s="893"/>
      <c r="I180" s="893"/>
      <c r="J180" s="893"/>
      <c r="K180" s="893"/>
      <c r="L180" s="894">
        <v>346.72399999999999</v>
      </c>
      <c r="M180" s="894">
        <v>910.12800000000004</v>
      </c>
    </row>
    <row r="181" spans="1:13" s="857" customFormat="1" ht="37.5" outlineLevel="1">
      <c r="A181" s="880">
        <v>175</v>
      </c>
      <c r="B181" s="901" t="s">
        <v>910</v>
      </c>
      <c r="C181" s="895"/>
      <c r="D181" s="895"/>
      <c r="E181" s="895"/>
      <c r="F181" s="789"/>
      <c r="G181" s="895"/>
      <c r="H181" s="893"/>
      <c r="I181" s="893"/>
      <c r="J181" s="893"/>
      <c r="K181" s="893"/>
      <c r="L181" s="894">
        <v>346.72399999999999</v>
      </c>
      <c r="M181" s="894">
        <v>910.12800000000004</v>
      </c>
    </row>
    <row r="182" spans="1:13" ht="56.25" outlineLevel="1">
      <c r="A182" s="880">
        <v>176</v>
      </c>
      <c r="B182" s="807" t="s">
        <v>969</v>
      </c>
      <c r="C182" s="859" t="s">
        <v>911</v>
      </c>
      <c r="D182" s="859" t="s">
        <v>328</v>
      </c>
      <c r="E182" s="856" t="s">
        <v>371</v>
      </c>
      <c r="F182" s="862" t="s">
        <v>1149</v>
      </c>
      <c r="G182" s="858">
        <v>414</v>
      </c>
      <c r="H182" s="859" t="s">
        <v>674</v>
      </c>
      <c r="I182" s="859" t="s">
        <v>984</v>
      </c>
      <c r="J182" s="859" t="s">
        <v>657</v>
      </c>
      <c r="K182" s="859">
        <v>40</v>
      </c>
      <c r="L182" s="860">
        <v>23.55</v>
      </c>
      <c r="M182" s="860">
        <v>84.5</v>
      </c>
    </row>
    <row r="183" spans="1:13" ht="56.25" outlineLevel="1">
      <c r="A183" s="880">
        <v>177</v>
      </c>
      <c r="B183" s="807" t="s">
        <v>968</v>
      </c>
      <c r="C183" s="859" t="s">
        <v>911</v>
      </c>
      <c r="D183" s="859" t="s">
        <v>328</v>
      </c>
      <c r="E183" s="856" t="s">
        <v>371</v>
      </c>
      <c r="F183" s="862" t="s">
        <v>1149</v>
      </c>
      <c r="G183" s="856">
        <v>414</v>
      </c>
      <c r="H183" s="859">
        <v>2010</v>
      </c>
      <c r="I183" s="859" t="s">
        <v>979</v>
      </c>
      <c r="J183" s="859" t="s">
        <v>657</v>
      </c>
      <c r="K183" s="859">
        <v>120</v>
      </c>
      <c r="L183" s="860">
        <v>47</v>
      </c>
      <c r="M183" s="860">
        <v>610.52800000000002</v>
      </c>
    </row>
    <row r="184" spans="1:13" ht="56.25" outlineLevel="1">
      <c r="A184" s="880">
        <v>178</v>
      </c>
      <c r="B184" s="807" t="s">
        <v>953</v>
      </c>
      <c r="C184" s="859" t="s">
        <v>911</v>
      </c>
      <c r="D184" s="859" t="s">
        <v>328</v>
      </c>
      <c r="E184" s="856" t="s">
        <v>371</v>
      </c>
      <c r="F184" s="862" t="s">
        <v>1149</v>
      </c>
      <c r="G184" s="856">
        <v>414</v>
      </c>
      <c r="H184" s="859" t="s">
        <v>674</v>
      </c>
      <c r="I184" s="859" t="s">
        <v>977</v>
      </c>
      <c r="J184" s="859" t="s">
        <v>657</v>
      </c>
      <c r="K184" s="859">
        <v>40</v>
      </c>
      <c r="L184" s="860">
        <v>52.716999999999999</v>
      </c>
      <c r="M184" s="860">
        <v>0</v>
      </c>
    </row>
    <row r="185" spans="1:13" ht="56.25" outlineLevel="1">
      <c r="A185" s="880">
        <v>179</v>
      </c>
      <c r="B185" s="807" t="s">
        <v>927</v>
      </c>
      <c r="C185" s="859">
        <v>833</v>
      </c>
      <c r="D185" s="859" t="s">
        <v>328</v>
      </c>
      <c r="E185" s="856" t="s">
        <v>371</v>
      </c>
      <c r="F185" s="862" t="s">
        <v>1149</v>
      </c>
      <c r="G185" s="856">
        <v>414</v>
      </c>
      <c r="H185" s="859">
        <v>2010</v>
      </c>
      <c r="I185" s="859" t="s">
        <v>1260</v>
      </c>
      <c r="J185" s="859" t="s">
        <v>657</v>
      </c>
      <c r="K185" s="859">
        <v>240</v>
      </c>
      <c r="L185" s="860">
        <v>223.45699999999999</v>
      </c>
      <c r="M185" s="860">
        <v>215.1</v>
      </c>
    </row>
    <row r="186" spans="1:13" s="857" customFormat="1">
      <c r="A186" s="880">
        <v>180</v>
      </c>
      <c r="B186" s="761" t="s">
        <v>19</v>
      </c>
      <c r="C186" s="853"/>
      <c r="D186" s="896" t="s">
        <v>328</v>
      </c>
      <c r="E186" s="896" t="s">
        <v>79</v>
      </c>
      <c r="F186" s="789"/>
      <c r="G186" s="895"/>
      <c r="H186" s="893"/>
      <c r="I186" s="893"/>
      <c r="J186" s="893"/>
      <c r="K186" s="893"/>
      <c r="L186" s="894">
        <v>579.11900000000003</v>
      </c>
      <c r="M186" s="894">
        <v>614.63699999999994</v>
      </c>
    </row>
    <row r="187" spans="1:13" s="857" customFormat="1" outlineLevel="1">
      <c r="A187" s="880">
        <v>181</v>
      </c>
      <c r="B187" s="901" t="s">
        <v>1017</v>
      </c>
      <c r="C187" s="853"/>
      <c r="D187" s="896" t="s">
        <v>328</v>
      </c>
      <c r="E187" s="896" t="s">
        <v>79</v>
      </c>
      <c r="F187" s="836"/>
      <c r="G187" s="793"/>
      <c r="H187" s="893"/>
      <c r="I187" s="893"/>
      <c r="J187" s="893"/>
      <c r="K187" s="893"/>
      <c r="L187" s="894">
        <v>579.11900000000003</v>
      </c>
      <c r="M187" s="894">
        <v>614.63699999999994</v>
      </c>
    </row>
    <row r="188" spans="1:13" s="857" customFormat="1" ht="56.25" outlineLevel="1">
      <c r="A188" s="880">
        <v>182</v>
      </c>
      <c r="B188" s="761" t="s">
        <v>1142</v>
      </c>
      <c r="C188" s="884">
        <v>833</v>
      </c>
      <c r="D188" s="896" t="s">
        <v>328</v>
      </c>
      <c r="E188" s="896" t="s">
        <v>79</v>
      </c>
      <c r="F188" s="790" t="s">
        <v>79</v>
      </c>
      <c r="G188" s="778"/>
      <c r="H188" s="893"/>
      <c r="I188" s="893"/>
      <c r="J188" s="893"/>
      <c r="K188" s="893"/>
      <c r="L188" s="894">
        <v>579.11900000000003</v>
      </c>
      <c r="M188" s="894">
        <v>614.63699999999994</v>
      </c>
    </row>
    <row r="189" spans="1:13" s="857" customFormat="1" ht="75" outlineLevel="1">
      <c r="A189" s="880">
        <v>183</v>
      </c>
      <c r="B189" s="761" t="s">
        <v>1222</v>
      </c>
      <c r="C189" s="884">
        <v>833</v>
      </c>
      <c r="D189" s="884" t="s">
        <v>328</v>
      </c>
      <c r="E189" s="884" t="s">
        <v>79</v>
      </c>
      <c r="F189" s="789" t="s">
        <v>1221</v>
      </c>
      <c r="G189" s="778"/>
      <c r="H189" s="893"/>
      <c r="I189" s="893"/>
      <c r="J189" s="893"/>
      <c r="K189" s="893"/>
      <c r="L189" s="894">
        <v>579.11900000000003</v>
      </c>
      <c r="M189" s="894">
        <v>614.63699999999994</v>
      </c>
    </row>
    <row r="190" spans="1:13" s="857" customFormat="1" ht="37.5" outlineLevel="1">
      <c r="A190" s="880">
        <v>184</v>
      </c>
      <c r="B190" s="761" t="s">
        <v>1135</v>
      </c>
      <c r="C190" s="785">
        <v>833</v>
      </c>
      <c r="D190" s="896" t="s">
        <v>328</v>
      </c>
      <c r="E190" s="896" t="s">
        <v>79</v>
      </c>
      <c r="F190" s="790" t="s">
        <v>1229</v>
      </c>
      <c r="G190" s="778"/>
      <c r="H190" s="894"/>
      <c r="I190" s="894"/>
      <c r="J190" s="894"/>
      <c r="K190" s="894"/>
      <c r="L190" s="894">
        <v>579.11900000000003</v>
      </c>
      <c r="M190" s="894">
        <v>614.63699999999994</v>
      </c>
    </row>
    <row r="191" spans="1:13" s="857" customFormat="1" ht="56.25" outlineLevel="1">
      <c r="A191" s="880">
        <v>185</v>
      </c>
      <c r="B191" s="761" t="s">
        <v>1137</v>
      </c>
      <c r="C191" s="884">
        <v>833</v>
      </c>
      <c r="D191" s="884" t="s">
        <v>328</v>
      </c>
      <c r="E191" s="884" t="s">
        <v>79</v>
      </c>
      <c r="F191" s="789" t="s">
        <v>1226</v>
      </c>
      <c r="G191" s="856"/>
      <c r="H191" s="893"/>
      <c r="I191" s="893"/>
      <c r="J191" s="893"/>
      <c r="K191" s="893"/>
      <c r="L191" s="894">
        <v>503.09399999999999</v>
      </c>
      <c r="M191" s="894">
        <v>614.63699999999994</v>
      </c>
    </row>
    <row r="192" spans="1:13" s="857" customFormat="1" outlineLevel="1">
      <c r="A192" s="880">
        <v>186</v>
      </c>
      <c r="B192" s="761" t="s">
        <v>1067</v>
      </c>
      <c r="C192" s="884">
        <v>833</v>
      </c>
      <c r="D192" s="884" t="s">
        <v>328</v>
      </c>
      <c r="E192" s="884" t="s">
        <v>79</v>
      </c>
      <c r="F192" s="789" t="s">
        <v>1226</v>
      </c>
      <c r="G192" s="856" t="s">
        <v>1138</v>
      </c>
      <c r="H192" s="893"/>
      <c r="I192" s="893"/>
      <c r="J192" s="893"/>
      <c r="K192" s="893"/>
      <c r="L192" s="894">
        <v>503.09399999999999</v>
      </c>
      <c r="M192" s="894">
        <v>614.63699999999994</v>
      </c>
    </row>
    <row r="193" spans="1:13" s="883" customFormat="1" ht="56.25" outlineLevel="1">
      <c r="A193" s="880">
        <v>187</v>
      </c>
      <c r="B193" s="761" t="s">
        <v>1137</v>
      </c>
      <c r="C193" s="884">
        <v>833</v>
      </c>
      <c r="D193" s="884" t="s">
        <v>328</v>
      </c>
      <c r="E193" s="884" t="s">
        <v>79</v>
      </c>
      <c r="F193" s="789" t="s">
        <v>1226</v>
      </c>
      <c r="G193" s="856" t="s">
        <v>1019</v>
      </c>
      <c r="H193" s="893"/>
      <c r="I193" s="893"/>
      <c r="J193" s="893"/>
      <c r="K193" s="893"/>
      <c r="L193" s="894">
        <v>503.09399999999999</v>
      </c>
      <c r="M193" s="894">
        <v>614.63699999999994</v>
      </c>
    </row>
    <row r="194" spans="1:13" s="857" customFormat="1" ht="37.5" outlineLevel="1">
      <c r="A194" s="880">
        <v>188</v>
      </c>
      <c r="B194" s="901" t="s">
        <v>910</v>
      </c>
      <c r="C194" s="895"/>
      <c r="D194" s="895"/>
      <c r="E194" s="895"/>
      <c r="F194" s="789"/>
      <c r="G194" s="895"/>
      <c r="H194" s="893"/>
      <c r="I194" s="893"/>
      <c r="J194" s="893"/>
      <c r="K194" s="893"/>
      <c r="L194" s="894">
        <v>503.09399999999999</v>
      </c>
      <c r="M194" s="894">
        <v>614.63699999999994</v>
      </c>
    </row>
    <row r="195" spans="1:13" ht="56.25" outlineLevel="1">
      <c r="A195" s="880">
        <v>189</v>
      </c>
      <c r="B195" s="807" t="s">
        <v>931</v>
      </c>
      <c r="C195" s="859">
        <v>833</v>
      </c>
      <c r="D195" s="859" t="s">
        <v>328</v>
      </c>
      <c r="E195" s="856" t="s">
        <v>79</v>
      </c>
      <c r="F195" s="862" t="s">
        <v>1226</v>
      </c>
      <c r="G195" s="856">
        <v>414</v>
      </c>
      <c r="H195" s="859">
        <v>2010</v>
      </c>
      <c r="I195" s="859" t="s">
        <v>1259</v>
      </c>
      <c r="J195" s="859" t="s">
        <v>657</v>
      </c>
      <c r="K195" s="859">
        <v>100</v>
      </c>
      <c r="L195" s="860">
        <v>0</v>
      </c>
      <c r="M195" s="860">
        <v>0.5</v>
      </c>
    </row>
    <row r="196" spans="1:13" ht="37.5" outlineLevel="1">
      <c r="A196" s="880">
        <v>190</v>
      </c>
      <c r="B196" s="807" t="s">
        <v>1089</v>
      </c>
      <c r="C196" s="859">
        <v>833</v>
      </c>
      <c r="D196" s="859" t="s">
        <v>328</v>
      </c>
      <c r="E196" s="856" t="s">
        <v>79</v>
      </c>
      <c r="F196" s="862" t="s">
        <v>1226</v>
      </c>
      <c r="G196" s="858">
        <v>414</v>
      </c>
      <c r="H196" s="859" t="s">
        <v>877</v>
      </c>
      <c r="I196" s="859" t="s">
        <v>1259</v>
      </c>
      <c r="J196" s="859" t="s">
        <v>657</v>
      </c>
      <c r="K196" s="859" t="s">
        <v>428</v>
      </c>
      <c r="L196" s="860">
        <v>193.16399999999999</v>
      </c>
      <c r="M196" s="860">
        <v>114.937</v>
      </c>
    </row>
    <row r="197" spans="1:13" ht="56.25" outlineLevel="1">
      <c r="A197" s="880">
        <v>191</v>
      </c>
      <c r="B197" s="807" t="s">
        <v>929</v>
      </c>
      <c r="C197" s="859" t="s">
        <v>911</v>
      </c>
      <c r="D197" s="859" t="s">
        <v>328</v>
      </c>
      <c r="E197" s="856" t="s">
        <v>79</v>
      </c>
      <c r="F197" s="862" t="s">
        <v>1226</v>
      </c>
      <c r="G197" s="858">
        <v>414</v>
      </c>
      <c r="H197" s="859" t="s">
        <v>676</v>
      </c>
      <c r="I197" s="859" t="s">
        <v>979</v>
      </c>
      <c r="J197" s="859" t="s">
        <v>657</v>
      </c>
      <c r="K197" s="859">
        <v>450</v>
      </c>
      <c r="L197" s="860">
        <v>209.93</v>
      </c>
      <c r="M197" s="860">
        <v>449.2</v>
      </c>
    </row>
    <row r="198" spans="1:13" ht="56.25" outlineLevel="1">
      <c r="A198" s="880">
        <v>192</v>
      </c>
      <c r="B198" s="807" t="s">
        <v>930</v>
      </c>
      <c r="C198" s="859">
        <v>833</v>
      </c>
      <c r="D198" s="859" t="s">
        <v>328</v>
      </c>
      <c r="E198" s="856" t="s">
        <v>79</v>
      </c>
      <c r="F198" s="862" t="s">
        <v>1226</v>
      </c>
      <c r="G198" s="858">
        <v>414</v>
      </c>
      <c r="H198" s="859" t="s">
        <v>16</v>
      </c>
      <c r="I198" s="859" t="s">
        <v>1259</v>
      </c>
      <c r="J198" s="859" t="s">
        <v>657</v>
      </c>
      <c r="K198" s="859">
        <v>95</v>
      </c>
      <c r="L198" s="860">
        <v>100</v>
      </c>
      <c r="M198" s="860">
        <v>50</v>
      </c>
    </row>
    <row r="199" spans="1:13" s="857" customFormat="1" ht="37.5" outlineLevel="1">
      <c r="A199" s="880">
        <v>193</v>
      </c>
      <c r="B199" s="761" t="s">
        <v>1202</v>
      </c>
      <c r="C199" s="884">
        <v>833</v>
      </c>
      <c r="D199" s="884" t="s">
        <v>328</v>
      </c>
      <c r="E199" s="884" t="s">
        <v>79</v>
      </c>
      <c r="F199" s="789" t="s">
        <v>1227</v>
      </c>
      <c r="G199" s="895"/>
      <c r="H199" s="893"/>
      <c r="I199" s="893"/>
      <c r="J199" s="893"/>
      <c r="K199" s="893"/>
      <c r="L199" s="894">
        <v>76.025000000000006</v>
      </c>
      <c r="M199" s="894">
        <v>0</v>
      </c>
    </row>
    <row r="200" spans="1:13" s="857" customFormat="1" outlineLevel="1">
      <c r="A200" s="880">
        <v>194</v>
      </c>
      <c r="B200" s="761" t="s">
        <v>1068</v>
      </c>
      <c r="C200" s="884">
        <v>833</v>
      </c>
      <c r="D200" s="884" t="s">
        <v>328</v>
      </c>
      <c r="E200" s="884" t="s">
        <v>79</v>
      </c>
      <c r="F200" s="789" t="s">
        <v>1227</v>
      </c>
      <c r="G200" s="895">
        <v>520</v>
      </c>
      <c r="H200" s="893"/>
      <c r="I200" s="893"/>
      <c r="J200" s="893"/>
      <c r="K200" s="893"/>
      <c r="L200" s="894">
        <v>76.025000000000006</v>
      </c>
      <c r="M200" s="894">
        <v>0</v>
      </c>
    </row>
    <row r="201" spans="1:13" s="857" customFormat="1" ht="56.25" outlineLevel="1">
      <c r="A201" s="880">
        <v>195</v>
      </c>
      <c r="B201" s="761" t="s">
        <v>1295</v>
      </c>
      <c r="C201" s="884">
        <v>833</v>
      </c>
      <c r="D201" s="884" t="s">
        <v>328</v>
      </c>
      <c r="E201" s="884" t="s">
        <v>79</v>
      </c>
      <c r="F201" s="789" t="s">
        <v>1227</v>
      </c>
      <c r="G201" s="896" t="s">
        <v>967</v>
      </c>
      <c r="H201" s="893"/>
      <c r="I201" s="893"/>
      <c r="J201" s="893"/>
      <c r="K201" s="893"/>
      <c r="L201" s="894">
        <v>76.025000000000006</v>
      </c>
      <c r="M201" s="894">
        <v>0</v>
      </c>
    </row>
    <row r="202" spans="1:13" s="857" customFormat="1" outlineLevel="1">
      <c r="A202" s="880">
        <v>196</v>
      </c>
      <c r="B202" s="901" t="s">
        <v>233</v>
      </c>
      <c r="C202" s="888"/>
      <c r="D202" s="888"/>
      <c r="E202" s="888"/>
      <c r="F202" s="790"/>
      <c r="G202" s="888"/>
      <c r="H202" s="893"/>
      <c r="I202" s="893"/>
      <c r="J202" s="893"/>
      <c r="K202" s="893"/>
      <c r="L202" s="894">
        <v>76.025000000000006</v>
      </c>
      <c r="M202" s="894">
        <v>0</v>
      </c>
    </row>
    <row r="203" spans="1:13" ht="75" outlineLevel="1">
      <c r="A203" s="880">
        <v>197</v>
      </c>
      <c r="B203" s="807" t="s">
        <v>1041</v>
      </c>
      <c r="C203" s="859">
        <v>833</v>
      </c>
      <c r="D203" s="859" t="s">
        <v>328</v>
      </c>
      <c r="E203" s="856" t="s">
        <v>79</v>
      </c>
      <c r="F203" s="862" t="s">
        <v>1227</v>
      </c>
      <c r="G203" s="858">
        <v>522</v>
      </c>
      <c r="H203" s="859">
        <v>2011</v>
      </c>
      <c r="I203" s="859" t="s">
        <v>1259</v>
      </c>
      <c r="J203" s="859" t="s">
        <v>657</v>
      </c>
      <c r="K203" s="859" t="s">
        <v>900</v>
      </c>
      <c r="L203" s="860">
        <v>76.025000000000006</v>
      </c>
      <c r="M203" s="860">
        <v>0</v>
      </c>
    </row>
    <row r="204" spans="1:13" s="857" customFormat="1">
      <c r="A204" s="880">
        <v>198</v>
      </c>
      <c r="B204" s="761" t="s">
        <v>1058</v>
      </c>
      <c r="C204" s="853"/>
      <c r="D204" s="896" t="s">
        <v>328</v>
      </c>
      <c r="E204" s="896" t="s">
        <v>78</v>
      </c>
      <c r="F204" s="789"/>
      <c r="G204" s="895"/>
      <c r="H204" s="893"/>
      <c r="I204" s="893"/>
      <c r="J204" s="893"/>
      <c r="K204" s="893"/>
      <c r="L204" s="894">
        <v>0.1</v>
      </c>
      <c r="M204" s="894">
        <v>0.1</v>
      </c>
    </row>
    <row r="205" spans="1:13" s="857" customFormat="1" outlineLevel="1">
      <c r="A205" s="880">
        <v>199</v>
      </c>
      <c r="B205" s="901" t="s">
        <v>1017</v>
      </c>
      <c r="C205" s="853"/>
      <c r="D205" s="896" t="s">
        <v>328</v>
      </c>
      <c r="E205" s="896" t="s">
        <v>78</v>
      </c>
      <c r="F205" s="836"/>
      <c r="G205" s="793"/>
      <c r="H205" s="893"/>
      <c r="I205" s="893"/>
      <c r="J205" s="893"/>
      <c r="K205" s="893"/>
      <c r="L205" s="894">
        <v>0.1</v>
      </c>
      <c r="M205" s="894">
        <v>0.1</v>
      </c>
    </row>
    <row r="206" spans="1:13" s="857" customFormat="1" ht="56.25" outlineLevel="1">
      <c r="A206" s="880">
        <v>200</v>
      </c>
      <c r="B206" s="761" t="s">
        <v>1142</v>
      </c>
      <c r="C206" s="884">
        <v>833</v>
      </c>
      <c r="D206" s="896" t="s">
        <v>328</v>
      </c>
      <c r="E206" s="896" t="s">
        <v>78</v>
      </c>
      <c r="F206" s="790" t="s">
        <v>79</v>
      </c>
      <c r="G206" s="778"/>
      <c r="H206" s="893"/>
      <c r="I206" s="893"/>
      <c r="J206" s="893"/>
      <c r="K206" s="893"/>
      <c r="L206" s="894">
        <v>0.1</v>
      </c>
      <c r="M206" s="894">
        <v>0.1</v>
      </c>
    </row>
    <row r="207" spans="1:13" s="857" customFormat="1" outlineLevel="1">
      <c r="A207" s="880">
        <v>201</v>
      </c>
      <c r="B207" s="761" t="s">
        <v>1022</v>
      </c>
      <c r="C207" s="884">
        <v>833</v>
      </c>
      <c r="D207" s="884" t="s">
        <v>328</v>
      </c>
      <c r="E207" s="884" t="s">
        <v>78</v>
      </c>
      <c r="F207" s="789" t="s">
        <v>1197</v>
      </c>
      <c r="G207" s="778"/>
      <c r="H207" s="893"/>
      <c r="I207" s="893"/>
      <c r="J207" s="893"/>
      <c r="K207" s="893"/>
      <c r="L207" s="894">
        <v>0.1</v>
      </c>
      <c r="M207" s="894">
        <v>0.1</v>
      </c>
    </row>
    <row r="208" spans="1:13" s="857" customFormat="1" ht="37.5" outlineLevel="1">
      <c r="A208" s="880">
        <v>202</v>
      </c>
      <c r="B208" s="761" t="s">
        <v>1135</v>
      </c>
      <c r="C208" s="785">
        <v>833</v>
      </c>
      <c r="D208" s="896" t="s">
        <v>328</v>
      </c>
      <c r="E208" s="896" t="s">
        <v>78</v>
      </c>
      <c r="F208" s="790" t="s">
        <v>1198</v>
      </c>
      <c r="G208" s="778"/>
      <c r="H208" s="894"/>
      <c r="I208" s="894"/>
      <c r="J208" s="894"/>
      <c r="K208" s="894"/>
      <c r="L208" s="894">
        <v>0.1</v>
      </c>
      <c r="M208" s="894">
        <v>0.1</v>
      </c>
    </row>
    <row r="209" spans="1:13" s="857" customFormat="1" ht="56.25" outlineLevel="1">
      <c r="A209" s="880">
        <v>203</v>
      </c>
      <c r="B209" s="761" t="s">
        <v>1137</v>
      </c>
      <c r="C209" s="884">
        <v>833</v>
      </c>
      <c r="D209" s="884" t="s">
        <v>328</v>
      </c>
      <c r="E209" s="884" t="s">
        <v>78</v>
      </c>
      <c r="F209" s="789" t="s">
        <v>1149</v>
      </c>
      <c r="G209" s="778"/>
      <c r="H209" s="893"/>
      <c r="I209" s="893"/>
      <c r="J209" s="893"/>
      <c r="K209" s="893"/>
      <c r="L209" s="894">
        <v>0.1</v>
      </c>
      <c r="M209" s="894">
        <v>0.1</v>
      </c>
    </row>
    <row r="210" spans="1:13" s="857" customFormat="1" outlineLevel="1">
      <c r="A210" s="880">
        <v>204</v>
      </c>
      <c r="B210" s="761" t="s">
        <v>1067</v>
      </c>
      <c r="C210" s="884">
        <v>833</v>
      </c>
      <c r="D210" s="884" t="s">
        <v>328</v>
      </c>
      <c r="E210" s="884" t="s">
        <v>78</v>
      </c>
      <c r="F210" s="789" t="s">
        <v>1149</v>
      </c>
      <c r="G210" s="856">
        <v>410</v>
      </c>
      <c r="H210" s="893"/>
      <c r="I210" s="893"/>
      <c r="J210" s="893"/>
      <c r="K210" s="893"/>
      <c r="L210" s="894">
        <v>0.1</v>
      </c>
      <c r="M210" s="894">
        <v>0.1</v>
      </c>
    </row>
    <row r="211" spans="1:13" s="883" customFormat="1" ht="56.25" outlineLevel="1">
      <c r="A211" s="880">
        <v>205</v>
      </c>
      <c r="B211" s="761" t="s">
        <v>1137</v>
      </c>
      <c r="C211" s="884">
        <v>833</v>
      </c>
      <c r="D211" s="884" t="s">
        <v>328</v>
      </c>
      <c r="E211" s="884" t="s">
        <v>78</v>
      </c>
      <c r="F211" s="789" t="s">
        <v>1149</v>
      </c>
      <c r="G211" s="856" t="s">
        <v>1019</v>
      </c>
      <c r="H211" s="893"/>
      <c r="I211" s="893"/>
      <c r="J211" s="893"/>
      <c r="K211" s="893"/>
      <c r="L211" s="894">
        <v>0.1</v>
      </c>
      <c r="M211" s="894">
        <v>0.1</v>
      </c>
    </row>
    <row r="212" spans="1:13" s="857" customFormat="1" ht="37.5" outlineLevel="1">
      <c r="A212" s="880">
        <v>206</v>
      </c>
      <c r="B212" s="901" t="s">
        <v>910</v>
      </c>
      <c r="C212" s="895"/>
      <c r="D212" s="895"/>
      <c r="E212" s="895"/>
      <c r="F212" s="789"/>
      <c r="G212" s="895"/>
      <c r="H212" s="893"/>
      <c r="I212" s="893"/>
      <c r="J212" s="893"/>
      <c r="K212" s="893"/>
      <c r="L212" s="894">
        <v>0.1</v>
      </c>
      <c r="M212" s="894">
        <v>0.1</v>
      </c>
    </row>
    <row r="213" spans="1:13" ht="131.25" outlineLevel="1">
      <c r="A213" s="880">
        <v>207</v>
      </c>
      <c r="B213" s="807" t="s">
        <v>932</v>
      </c>
      <c r="C213" s="859" t="s">
        <v>911</v>
      </c>
      <c r="D213" s="859" t="s">
        <v>328</v>
      </c>
      <c r="E213" s="856" t="s">
        <v>78</v>
      </c>
      <c r="F213" s="862" t="s">
        <v>1149</v>
      </c>
      <c r="G213" s="856">
        <v>414</v>
      </c>
      <c r="H213" s="859">
        <v>2010</v>
      </c>
      <c r="I213" s="859" t="s">
        <v>1259</v>
      </c>
      <c r="J213" s="859" t="s">
        <v>657</v>
      </c>
      <c r="K213" s="859">
        <v>425</v>
      </c>
      <c r="L213" s="860">
        <v>0.1</v>
      </c>
      <c r="M213" s="860">
        <v>0.1</v>
      </c>
    </row>
    <row r="214" spans="1:13" s="857" customFormat="1">
      <c r="A214" s="880">
        <v>208</v>
      </c>
      <c r="B214" s="761" t="s">
        <v>871</v>
      </c>
      <c r="C214" s="853"/>
      <c r="D214" s="787" t="s">
        <v>304</v>
      </c>
      <c r="E214" s="853"/>
      <c r="F214" s="835"/>
      <c r="G214" s="853"/>
      <c r="H214" s="893"/>
      <c r="I214" s="893"/>
      <c r="J214" s="893"/>
      <c r="K214" s="893"/>
      <c r="L214" s="894">
        <v>782.77800000000002</v>
      </c>
      <c r="M214" s="894">
        <v>237.7</v>
      </c>
    </row>
    <row r="215" spans="1:13" s="857" customFormat="1">
      <c r="A215" s="880">
        <v>209</v>
      </c>
      <c r="B215" s="761" t="s">
        <v>681</v>
      </c>
      <c r="C215" s="853"/>
      <c r="D215" s="896" t="s">
        <v>304</v>
      </c>
      <c r="E215" s="896" t="s">
        <v>371</v>
      </c>
      <c r="F215" s="835"/>
      <c r="G215" s="853"/>
      <c r="H215" s="893"/>
      <c r="I215" s="893"/>
      <c r="J215" s="893"/>
      <c r="K215" s="893"/>
      <c r="L215" s="894">
        <v>782.77800000000002</v>
      </c>
      <c r="M215" s="894">
        <v>237.7</v>
      </c>
    </row>
    <row r="216" spans="1:13" s="857" customFormat="1" outlineLevel="1">
      <c r="A216" s="880">
        <v>210</v>
      </c>
      <c r="B216" s="901" t="s">
        <v>1017</v>
      </c>
      <c r="C216" s="853"/>
      <c r="D216" s="896" t="s">
        <v>304</v>
      </c>
      <c r="E216" s="896" t="s">
        <v>371</v>
      </c>
      <c r="F216" s="836"/>
      <c r="G216" s="793"/>
      <c r="H216" s="893"/>
      <c r="I216" s="893"/>
      <c r="J216" s="893"/>
      <c r="K216" s="893"/>
      <c r="L216" s="894">
        <v>782.77800000000002</v>
      </c>
      <c r="M216" s="894">
        <v>237.7</v>
      </c>
    </row>
    <row r="217" spans="1:13" s="857" customFormat="1" ht="56.25" outlineLevel="1">
      <c r="A217" s="880">
        <v>211</v>
      </c>
      <c r="B217" s="761" t="s">
        <v>1143</v>
      </c>
      <c r="C217" s="853">
        <v>833</v>
      </c>
      <c r="D217" s="787" t="s">
        <v>304</v>
      </c>
      <c r="E217" s="793" t="s">
        <v>371</v>
      </c>
      <c r="F217" s="790" t="s">
        <v>208</v>
      </c>
      <c r="G217" s="793"/>
      <c r="H217" s="893"/>
      <c r="I217" s="893"/>
      <c r="J217" s="893"/>
      <c r="K217" s="893"/>
      <c r="L217" s="894">
        <v>782.77800000000002</v>
      </c>
      <c r="M217" s="894">
        <v>237.7</v>
      </c>
    </row>
    <row r="218" spans="1:13" s="857" customFormat="1" ht="37.5" outlineLevel="1">
      <c r="A218" s="880">
        <v>212</v>
      </c>
      <c r="B218" s="761" t="s">
        <v>1018</v>
      </c>
      <c r="C218" s="853">
        <v>833</v>
      </c>
      <c r="D218" s="787" t="s">
        <v>304</v>
      </c>
      <c r="E218" s="793" t="s">
        <v>371</v>
      </c>
      <c r="F218" s="836" t="s">
        <v>1191</v>
      </c>
      <c r="G218" s="778"/>
      <c r="H218" s="893"/>
      <c r="I218" s="893"/>
      <c r="J218" s="893"/>
      <c r="K218" s="893"/>
      <c r="L218" s="894">
        <v>782.77800000000002</v>
      </c>
      <c r="M218" s="894">
        <v>237.7</v>
      </c>
    </row>
    <row r="219" spans="1:13" s="857" customFormat="1" ht="37.5" outlineLevel="1">
      <c r="A219" s="880">
        <v>213</v>
      </c>
      <c r="B219" s="761" t="s">
        <v>1135</v>
      </c>
      <c r="C219" s="785">
        <v>833</v>
      </c>
      <c r="D219" s="896" t="s">
        <v>304</v>
      </c>
      <c r="E219" s="896" t="s">
        <v>371</v>
      </c>
      <c r="F219" s="790" t="s">
        <v>1192</v>
      </c>
      <c r="G219" s="778"/>
      <c r="H219" s="894"/>
      <c r="I219" s="894"/>
      <c r="J219" s="894"/>
      <c r="K219" s="894"/>
      <c r="L219" s="894">
        <v>782.77800000000002</v>
      </c>
      <c r="M219" s="894">
        <v>237.7</v>
      </c>
    </row>
    <row r="220" spans="1:13" s="857" customFormat="1" ht="56.25" outlineLevel="1">
      <c r="A220" s="880">
        <v>214</v>
      </c>
      <c r="B220" s="761" t="s">
        <v>1137</v>
      </c>
      <c r="C220" s="853">
        <v>833</v>
      </c>
      <c r="D220" s="884" t="s">
        <v>304</v>
      </c>
      <c r="E220" s="884" t="s">
        <v>371</v>
      </c>
      <c r="F220" s="789" t="s">
        <v>1152</v>
      </c>
      <c r="G220" s="856"/>
      <c r="H220" s="893"/>
      <c r="I220" s="893"/>
      <c r="J220" s="893"/>
      <c r="K220" s="893"/>
      <c r="L220" s="894">
        <v>782.77800000000002</v>
      </c>
      <c r="M220" s="894">
        <v>237.7</v>
      </c>
    </row>
    <row r="221" spans="1:13" s="857" customFormat="1" outlineLevel="1">
      <c r="A221" s="880">
        <v>215</v>
      </c>
      <c r="B221" s="761" t="s">
        <v>1067</v>
      </c>
      <c r="C221" s="853">
        <v>833</v>
      </c>
      <c r="D221" s="884" t="s">
        <v>304</v>
      </c>
      <c r="E221" s="884" t="s">
        <v>371</v>
      </c>
      <c r="F221" s="789" t="s">
        <v>1152</v>
      </c>
      <c r="G221" s="856" t="s">
        <v>1138</v>
      </c>
      <c r="H221" s="893"/>
      <c r="I221" s="893"/>
      <c r="J221" s="893"/>
      <c r="K221" s="893"/>
      <c r="L221" s="894">
        <v>782.77800000000002</v>
      </c>
      <c r="M221" s="894">
        <v>237.7</v>
      </c>
    </row>
    <row r="222" spans="1:13" s="883" customFormat="1" ht="56.25" outlineLevel="1">
      <c r="A222" s="880">
        <v>216</v>
      </c>
      <c r="B222" s="761" t="s">
        <v>1137</v>
      </c>
      <c r="C222" s="853">
        <v>833</v>
      </c>
      <c r="D222" s="884" t="s">
        <v>304</v>
      </c>
      <c r="E222" s="884" t="s">
        <v>371</v>
      </c>
      <c r="F222" s="789" t="s">
        <v>1152</v>
      </c>
      <c r="G222" s="856" t="s">
        <v>1019</v>
      </c>
      <c r="H222" s="893"/>
      <c r="I222" s="893"/>
      <c r="J222" s="893"/>
      <c r="K222" s="893"/>
      <c r="L222" s="894">
        <v>782.77800000000002</v>
      </c>
      <c r="M222" s="894">
        <v>237.7</v>
      </c>
    </row>
    <row r="223" spans="1:13" s="783" customFormat="1" ht="37.5" outlineLevel="1">
      <c r="A223" s="880">
        <v>217</v>
      </c>
      <c r="B223" s="761" t="s">
        <v>910</v>
      </c>
      <c r="C223" s="787"/>
      <c r="D223" s="787"/>
      <c r="E223" s="787"/>
      <c r="F223" s="836"/>
      <c r="G223" s="787"/>
      <c r="H223" s="896"/>
      <c r="I223" s="896"/>
      <c r="J223" s="896"/>
      <c r="K223" s="896"/>
      <c r="L223" s="782">
        <v>782.77800000000002</v>
      </c>
      <c r="M223" s="782">
        <v>237.7</v>
      </c>
    </row>
    <row r="224" spans="1:13" ht="56.25" outlineLevel="1">
      <c r="A224" s="880">
        <v>218</v>
      </c>
      <c r="B224" s="807" t="s">
        <v>933</v>
      </c>
      <c r="C224" s="859">
        <v>833</v>
      </c>
      <c r="D224" s="859" t="s">
        <v>304</v>
      </c>
      <c r="E224" s="856" t="s">
        <v>371</v>
      </c>
      <c r="F224" s="862" t="s">
        <v>1152</v>
      </c>
      <c r="G224" s="858">
        <v>414</v>
      </c>
      <c r="H224" s="859">
        <v>2006</v>
      </c>
      <c r="I224" s="859">
        <v>2020</v>
      </c>
      <c r="J224" s="859" t="s">
        <v>291</v>
      </c>
      <c r="K224" s="859" t="s">
        <v>998</v>
      </c>
      <c r="L224" s="860">
        <v>384.27499999999998</v>
      </c>
      <c r="M224" s="860">
        <v>237.6</v>
      </c>
    </row>
    <row r="225" spans="1:13" ht="56.25" outlineLevel="1">
      <c r="A225" s="880">
        <v>219</v>
      </c>
      <c r="B225" s="807" t="s">
        <v>948</v>
      </c>
      <c r="C225" s="859" t="s">
        <v>911</v>
      </c>
      <c r="D225" s="859" t="s">
        <v>304</v>
      </c>
      <c r="E225" s="856" t="s">
        <v>371</v>
      </c>
      <c r="F225" s="862" t="s">
        <v>1152</v>
      </c>
      <c r="G225" s="858">
        <v>414</v>
      </c>
      <c r="H225" s="859" t="s">
        <v>674</v>
      </c>
      <c r="I225" s="859" t="s">
        <v>1259</v>
      </c>
      <c r="J225" s="859" t="s">
        <v>291</v>
      </c>
      <c r="K225" s="859" t="s">
        <v>1000</v>
      </c>
      <c r="L225" s="860">
        <v>0</v>
      </c>
      <c r="M225" s="860">
        <v>0.1</v>
      </c>
    </row>
    <row r="226" spans="1:13" ht="56.25" outlineLevel="1">
      <c r="A226" s="880">
        <v>220</v>
      </c>
      <c r="B226" s="807" t="s">
        <v>934</v>
      </c>
      <c r="C226" s="859">
        <v>833</v>
      </c>
      <c r="D226" s="859" t="s">
        <v>304</v>
      </c>
      <c r="E226" s="856" t="s">
        <v>371</v>
      </c>
      <c r="F226" s="862" t="s">
        <v>1152</v>
      </c>
      <c r="G226" s="858">
        <v>414</v>
      </c>
      <c r="H226" s="859">
        <v>2007</v>
      </c>
      <c r="I226" s="859">
        <v>2018</v>
      </c>
      <c r="J226" s="859" t="s">
        <v>291</v>
      </c>
      <c r="K226" s="859">
        <v>4194</v>
      </c>
      <c r="L226" s="860">
        <v>398.50299999999999</v>
      </c>
      <c r="M226" s="860">
        <v>0</v>
      </c>
    </row>
    <row r="227" spans="1:13" s="857" customFormat="1">
      <c r="A227" s="880">
        <v>221</v>
      </c>
      <c r="B227" s="761" t="s">
        <v>729</v>
      </c>
      <c r="C227" s="853"/>
      <c r="D227" s="787" t="s">
        <v>359</v>
      </c>
      <c r="E227" s="787"/>
      <c r="F227" s="836"/>
      <c r="G227" s="787"/>
      <c r="H227" s="893"/>
      <c r="I227" s="893"/>
      <c r="J227" s="893"/>
      <c r="K227" s="893"/>
      <c r="L227" s="894">
        <v>307.697</v>
      </c>
      <c r="M227" s="894">
        <v>146.19999999999999</v>
      </c>
    </row>
    <row r="228" spans="1:13" s="857" customFormat="1">
      <c r="A228" s="880">
        <v>222</v>
      </c>
      <c r="B228" s="761" t="s">
        <v>982</v>
      </c>
      <c r="C228" s="853"/>
      <c r="D228" s="787" t="s">
        <v>359</v>
      </c>
      <c r="E228" s="787" t="s">
        <v>371</v>
      </c>
      <c r="F228" s="836"/>
      <c r="G228" s="787"/>
      <c r="H228" s="893"/>
      <c r="I228" s="893"/>
      <c r="J228" s="893"/>
      <c r="K228" s="893"/>
      <c r="L228" s="894">
        <v>307.697</v>
      </c>
      <c r="M228" s="894">
        <v>146.19999999999999</v>
      </c>
    </row>
    <row r="229" spans="1:13" s="857" customFormat="1" outlineLevel="1">
      <c r="A229" s="880">
        <v>223</v>
      </c>
      <c r="B229" s="901" t="s">
        <v>1017</v>
      </c>
      <c r="C229" s="853"/>
      <c r="D229" s="787" t="s">
        <v>359</v>
      </c>
      <c r="E229" s="787" t="s">
        <v>371</v>
      </c>
      <c r="F229" s="836"/>
      <c r="G229" s="793"/>
      <c r="H229" s="893"/>
      <c r="I229" s="893"/>
      <c r="J229" s="893"/>
      <c r="K229" s="893"/>
      <c r="L229" s="894">
        <v>307.697</v>
      </c>
      <c r="M229" s="894">
        <v>146.19999999999999</v>
      </c>
    </row>
    <row r="230" spans="1:13" s="857" customFormat="1" ht="56.25" outlineLevel="1">
      <c r="A230" s="880">
        <v>224</v>
      </c>
      <c r="B230" s="761" t="s">
        <v>1035</v>
      </c>
      <c r="C230" s="853">
        <v>833</v>
      </c>
      <c r="D230" s="787" t="s">
        <v>359</v>
      </c>
      <c r="E230" s="787" t="s">
        <v>371</v>
      </c>
      <c r="F230" s="790" t="s">
        <v>371</v>
      </c>
      <c r="G230" s="778"/>
      <c r="H230" s="893"/>
      <c r="I230" s="893"/>
      <c r="J230" s="893"/>
      <c r="K230" s="893"/>
      <c r="L230" s="894">
        <v>307.697</v>
      </c>
      <c r="M230" s="894">
        <v>146.19999999999999</v>
      </c>
    </row>
    <row r="231" spans="1:13" s="857" customFormat="1" ht="56.25" outlineLevel="1">
      <c r="A231" s="880">
        <v>225</v>
      </c>
      <c r="B231" s="761" t="s">
        <v>1021</v>
      </c>
      <c r="C231" s="853">
        <v>833</v>
      </c>
      <c r="D231" s="787" t="s">
        <v>359</v>
      </c>
      <c r="E231" s="787" t="s">
        <v>371</v>
      </c>
      <c r="F231" s="790" t="s">
        <v>1193</v>
      </c>
      <c r="G231" s="778"/>
      <c r="H231" s="893"/>
      <c r="I231" s="893"/>
      <c r="J231" s="893"/>
      <c r="K231" s="893"/>
      <c r="L231" s="894">
        <v>307.697</v>
      </c>
      <c r="M231" s="894">
        <v>146.19999999999999</v>
      </c>
    </row>
    <row r="232" spans="1:13" s="857" customFormat="1" ht="37.5" outlineLevel="1">
      <c r="A232" s="880">
        <v>226</v>
      </c>
      <c r="B232" s="761" t="s">
        <v>1135</v>
      </c>
      <c r="C232" s="785">
        <v>833</v>
      </c>
      <c r="D232" s="896" t="s">
        <v>359</v>
      </c>
      <c r="E232" s="896" t="s">
        <v>371</v>
      </c>
      <c r="F232" s="790" t="s">
        <v>1195</v>
      </c>
      <c r="G232" s="778"/>
      <c r="H232" s="894"/>
      <c r="I232" s="894"/>
      <c r="J232" s="894"/>
      <c r="K232" s="894"/>
      <c r="L232" s="894">
        <v>307.697</v>
      </c>
      <c r="M232" s="894">
        <v>146.19999999999999</v>
      </c>
    </row>
    <row r="233" spans="1:13" s="857" customFormat="1" ht="56.25" outlineLevel="1">
      <c r="A233" s="880">
        <v>227</v>
      </c>
      <c r="B233" s="761" t="s">
        <v>1137</v>
      </c>
      <c r="C233" s="853">
        <v>833</v>
      </c>
      <c r="D233" s="787" t="s">
        <v>359</v>
      </c>
      <c r="E233" s="787" t="s">
        <v>371</v>
      </c>
      <c r="F233" s="790" t="s">
        <v>1153</v>
      </c>
      <c r="G233" s="856"/>
      <c r="H233" s="893"/>
      <c r="I233" s="893"/>
      <c r="J233" s="893"/>
      <c r="K233" s="893"/>
      <c r="L233" s="894">
        <v>307.697</v>
      </c>
      <c r="M233" s="894">
        <v>146.19999999999999</v>
      </c>
    </row>
    <row r="234" spans="1:13" s="857" customFormat="1" outlineLevel="1">
      <c r="A234" s="880">
        <v>228</v>
      </c>
      <c r="B234" s="761" t="s">
        <v>1067</v>
      </c>
      <c r="C234" s="853">
        <v>833</v>
      </c>
      <c r="D234" s="787" t="s">
        <v>359</v>
      </c>
      <c r="E234" s="787" t="s">
        <v>371</v>
      </c>
      <c r="F234" s="790" t="s">
        <v>1153</v>
      </c>
      <c r="G234" s="856" t="s">
        <v>1138</v>
      </c>
      <c r="H234" s="893"/>
      <c r="I234" s="893"/>
      <c r="J234" s="893"/>
      <c r="K234" s="893"/>
      <c r="L234" s="894">
        <v>307.697</v>
      </c>
      <c r="M234" s="894">
        <v>146.19999999999999</v>
      </c>
    </row>
    <row r="235" spans="1:13" s="883" customFormat="1" ht="56.25" outlineLevel="1">
      <c r="A235" s="880">
        <v>229</v>
      </c>
      <c r="B235" s="761" t="s">
        <v>1137</v>
      </c>
      <c r="C235" s="853">
        <v>833</v>
      </c>
      <c r="D235" s="787" t="s">
        <v>359</v>
      </c>
      <c r="E235" s="787" t="s">
        <v>371</v>
      </c>
      <c r="F235" s="790" t="s">
        <v>1153</v>
      </c>
      <c r="G235" s="856" t="s">
        <v>1019</v>
      </c>
      <c r="H235" s="893"/>
      <c r="I235" s="893"/>
      <c r="J235" s="893"/>
      <c r="K235" s="893"/>
      <c r="L235" s="894">
        <v>307.697</v>
      </c>
      <c r="M235" s="894">
        <v>146.19999999999999</v>
      </c>
    </row>
    <row r="236" spans="1:13" s="857" customFormat="1" ht="37.5" outlineLevel="1">
      <c r="A236" s="880">
        <v>230</v>
      </c>
      <c r="B236" s="901" t="s">
        <v>910</v>
      </c>
      <c r="C236" s="895"/>
      <c r="D236" s="895"/>
      <c r="E236" s="895"/>
      <c r="F236" s="789"/>
      <c r="G236" s="895"/>
      <c r="H236" s="893"/>
      <c r="I236" s="893"/>
      <c r="J236" s="893"/>
      <c r="K236" s="893"/>
      <c r="L236" s="894">
        <v>307.697</v>
      </c>
      <c r="M236" s="894">
        <v>146.19999999999999</v>
      </c>
    </row>
    <row r="237" spans="1:13" ht="56.25" outlineLevel="1">
      <c r="A237" s="880">
        <v>231</v>
      </c>
      <c r="B237" s="807" t="s">
        <v>1244</v>
      </c>
      <c r="C237" s="859" t="s">
        <v>911</v>
      </c>
      <c r="D237" s="859" t="s">
        <v>359</v>
      </c>
      <c r="E237" s="856" t="s">
        <v>371</v>
      </c>
      <c r="F237" s="862" t="s">
        <v>1153</v>
      </c>
      <c r="G237" s="858">
        <v>414</v>
      </c>
      <c r="H237" s="859" t="s">
        <v>978</v>
      </c>
      <c r="I237" s="859" t="s">
        <v>984</v>
      </c>
      <c r="J237" s="859" t="s">
        <v>277</v>
      </c>
      <c r="K237" s="859">
        <v>11</v>
      </c>
      <c r="L237" s="860">
        <v>54.2</v>
      </c>
      <c r="M237" s="860">
        <v>56.8</v>
      </c>
    </row>
    <row r="238" spans="1:13" ht="56.25" outlineLevel="1">
      <c r="A238" s="880">
        <v>232</v>
      </c>
      <c r="B238" s="807" t="s">
        <v>1243</v>
      </c>
      <c r="C238" s="859" t="s">
        <v>911</v>
      </c>
      <c r="D238" s="859" t="s">
        <v>359</v>
      </c>
      <c r="E238" s="856" t="s">
        <v>371</v>
      </c>
      <c r="F238" s="862" t="s">
        <v>1153</v>
      </c>
      <c r="G238" s="858">
        <v>414</v>
      </c>
      <c r="H238" s="859" t="s">
        <v>978</v>
      </c>
      <c r="I238" s="859" t="s">
        <v>984</v>
      </c>
      <c r="J238" s="859" t="s">
        <v>1301</v>
      </c>
      <c r="K238" s="859" t="s">
        <v>243</v>
      </c>
      <c r="L238" s="860">
        <v>60.7</v>
      </c>
      <c r="M238" s="860">
        <v>45.1</v>
      </c>
    </row>
    <row r="239" spans="1:13" ht="75" outlineLevel="1">
      <c r="A239" s="880">
        <v>233</v>
      </c>
      <c r="B239" s="807" t="s">
        <v>952</v>
      </c>
      <c r="C239" s="859" t="s">
        <v>911</v>
      </c>
      <c r="D239" s="859" t="s">
        <v>359</v>
      </c>
      <c r="E239" s="856" t="s">
        <v>371</v>
      </c>
      <c r="F239" s="862" t="s">
        <v>1153</v>
      </c>
      <c r="G239" s="858">
        <v>414</v>
      </c>
      <c r="H239" s="859" t="s">
        <v>674</v>
      </c>
      <c r="I239" s="859">
        <v>2020</v>
      </c>
      <c r="J239" s="859" t="s">
        <v>1302</v>
      </c>
      <c r="K239" s="859">
        <v>1</v>
      </c>
      <c r="L239" s="860">
        <v>23</v>
      </c>
      <c r="M239" s="860">
        <v>33.799999999999997</v>
      </c>
    </row>
    <row r="240" spans="1:13" ht="75" outlineLevel="1">
      <c r="A240" s="880">
        <v>234</v>
      </c>
      <c r="B240" s="807" t="s">
        <v>1233</v>
      </c>
      <c r="C240" s="859" t="s">
        <v>911</v>
      </c>
      <c r="D240" s="859" t="s">
        <v>359</v>
      </c>
      <c r="E240" s="856" t="s">
        <v>371</v>
      </c>
      <c r="F240" s="862" t="s">
        <v>1153</v>
      </c>
      <c r="G240" s="858">
        <v>414</v>
      </c>
      <c r="H240" s="859">
        <v>2016</v>
      </c>
      <c r="I240" s="859" t="s">
        <v>977</v>
      </c>
      <c r="J240" s="859" t="s">
        <v>291</v>
      </c>
      <c r="K240" s="859" t="s">
        <v>1235</v>
      </c>
      <c r="L240" s="860">
        <v>14.013</v>
      </c>
      <c r="M240" s="860">
        <v>0</v>
      </c>
    </row>
    <row r="241" spans="1:13" ht="56.25" outlineLevel="1">
      <c r="A241" s="880">
        <v>235</v>
      </c>
      <c r="B241" s="807" t="s">
        <v>1238</v>
      </c>
      <c r="C241" s="859" t="s">
        <v>911</v>
      </c>
      <c r="D241" s="859" t="s">
        <v>359</v>
      </c>
      <c r="E241" s="856" t="s">
        <v>371</v>
      </c>
      <c r="F241" s="862" t="s">
        <v>1153</v>
      </c>
      <c r="G241" s="858">
        <v>414</v>
      </c>
      <c r="H241" s="859">
        <v>2016</v>
      </c>
      <c r="I241" s="859" t="s">
        <v>977</v>
      </c>
      <c r="J241" s="859" t="s">
        <v>277</v>
      </c>
      <c r="K241" s="859" t="s">
        <v>1241</v>
      </c>
      <c r="L241" s="860">
        <v>18.091000000000001</v>
      </c>
      <c r="M241" s="860">
        <v>0</v>
      </c>
    </row>
    <row r="242" spans="1:13" ht="56.25" outlineLevel="1">
      <c r="A242" s="880">
        <v>236</v>
      </c>
      <c r="B242" s="807" t="s">
        <v>1239</v>
      </c>
      <c r="C242" s="859" t="s">
        <v>911</v>
      </c>
      <c r="D242" s="859" t="s">
        <v>359</v>
      </c>
      <c r="E242" s="856" t="s">
        <v>371</v>
      </c>
      <c r="F242" s="862" t="s">
        <v>1153</v>
      </c>
      <c r="G242" s="858">
        <v>414</v>
      </c>
      <c r="H242" s="859">
        <v>2016</v>
      </c>
      <c r="I242" s="859" t="s">
        <v>977</v>
      </c>
      <c r="J242" s="859" t="s">
        <v>277</v>
      </c>
      <c r="K242" s="859" t="s">
        <v>62</v>
      </c>
      <c r="L242" s="860">
        <v>127.99299999999999</v>
      </c>
      <c r="M242" s="860">
        <v>0</v>
      </c>
    </row>
    <row r="243" spans="1:13" ht="75" outlineLevel="1">
      <c r="A243" s="880">
        <v>237</v>
      </c>
      <c r="B243" s="807" t="s">
        <v>1220</v>
      </c>
      <c r="C243" s="859" t="s">
        <v>911</v>
      </c>
      <c r="D243" s="859" t="s">
        <v>359</v>
      </c>
      <c r="E243" s="856" t="s">
        <v>371</v>
      </c>
      <c r="F243" s="862" t="s">
        <v>1153</v>
      </c>
      <c r="G243" s="858">
        <v>414</v>
      </c>
      <c r="H243" s="859">
        <v>2016</v>
      </c>
      <c r="I243" s="859" t="s">
        <v>1259</v>
      </c>
      <c r="J243" s="859" t="s">
        <v>1301</v>
      </c>
      <c r="K243" s="859" t="s">
        <v>243</v>
      </c>
      <c r="L243" s="860">
        <v>9.6999999999999993</v>
      </c>
      <c r="M243" s="860">
        <v>10.5</v>
      </c>
    </row>
    <row r="244" spans="1:13" s="857" customFormat="1">
      <c r="A244" s="880">
        <v>238</v>
      </c>
      <c r="B244" s="761" t="s">
        <v>730</v>
      </c>
      <c r="C244" s="853"/>
      <c r="D244" s="787">
        <v>11</v>
      </c>
      <c r="E244" s="793"/>
      <c r="F244" s="836"/>
      <c r="G244" s="787"/>
      <c r="H244" s="893"/>
      <c r="I244" s="893"/>
      <c r="J244" s="893"/>
      <c r="K244" s="893"/>
      <c r="L244" s="894">
        <v>128</v>
      </c>
      <c r="M244" s="894">
        <v>143.54300000000001</v>
      </c>
    </row>
    <row r="245" spans="1:13" s="857" customFormat="1">
      <c r="A245" s="880">
        <v>239</v>
      </c>
      <c r="B245" s="761" t="s">
        <v>873</v>
      </c>
      <c r="C245" s="853"/>
      <c r="D245" s="787">
        <v>11</v>
      </c>
      <c r="E245" s="793" t="s">
        <v>79</v>
      </c>
      <c r="F245" s="836"/>
      <c r="G245" s="787"/>
      <c r="H245" s="893"/>
      <c r="I245" s="893"/>
      <c r="J245" s="893"/>
      <c r="K245" s="893"/>
      <c r="L245" s="894">
        <v>128</v>
      </c>
      <c r="M245" s="894">
        <v>143.54300000000001</v>
      </c>
    </row>
    <row r="246" spans="1:13" s="857" customFormat="1" outlineLevel="1">
      <c r="A246" s="880">
        <v>240</v>
      </c>
      <c r="B246" s="901" t="s">
        <v>1017</v>
      </c>
      <c r="C246" s="853"/>
      <c r="D246" s="787">
        <v>11</v>
      </c>
      <c r="E246" s="793" t="s">
        <v>79</v>
      </c>
      <c r="F246" s="836"/>
      <c r="G246" s="793"/>
      <c r="H246" s="893"/>
      <c r="I246" s="893"/>
      <c r="J246" s="893"/>
      <c r="K246" s="893"/>
      <c r="L246" s="894">
        <v>128</v>
      </c>
      <c r="M246" s="894">
        <v>143.54300000000001</v>
      </c>
    </row>
    <row r="247" spans="1:13" s="857" customFormat="1" ht="56.25" outlineLevel="1">
      <c r="A247" s="880">
        <v>241</v>
      </c>
      <c r="B247" s="761" t="s">
        <v>1036</v>
      </c>
      <c r="C247" s="853">
        <v>833</v>
      </c>
      <c r="D247" s="787">
        <v>11</v>
      </c>
      <c r="E247" s="793" t="s">
        <v>79</v>
      </c>
      <c r="F247" s="790" t="s">
        <v>367</v>
      </c>
      <c r="G247" s="778"/>
      <c r="H247" s="893"/>
      <c r="I247" s="893"/>
      <c r="J247" s="893"/>
      <c r="K247" s="893"/>
      <c r="L247" s="894">
        <v>128</v>
      </c>
      <c r="M247" s="894">
        <v>143.54300000000001</v>
      </c>
    </row>
    <row r="248" spans="1:13" s="857" customFormat="1" ht="37.5" outlineLevel="1">
      <c r="A248" s="880">
        <v>242</v>
      </c>
      <c r="B248" s="761" t="s">
        <v>1025</v>
      </c>
      <c r="C248" s="853">
        <v>833</v>
      </c>
      <c r="D248" s="787">
        <v>11</v>
      </c>
      <c r="E248" s="793" t="s">
        <v>79</v>
      </c>
      <c r="F248" s="790" t="s">
        <v>1200</v>
      </c>
      <c r="G248" s="778"/>
      <c r="H248" s="893"/>
      <c r="I248" s="893"/>
      <c r="J248" s="893"/>
      <c r="K248" s="893"/>
      <c r="L248" s="894">
        <v>128</v>
      </c>
      <c r="M248" s="894">
        <v>143.54300000000001</v>
      </c>
    </row>
    <row r="249" spans="1:13" s="857" customFormat="1" ht="37.5" outlineLevel="1">
      <c r="A249" s="880">
        <v>243</v>
      </c>
      <c r="B249" s="761" t="s">
        <v>1135</v>
      </c>
      <c r="C249" s="785">
        <v>833</v>
      </c>
      <c r="D249" s="896" t="s">
        <v>276</v>
      </c>
      <c r="E249" s="896" t="s">
        <v>79</v>
      </c>
      <c r="F249" s="790" t="s">
        <v>1201</v>
      </c>
      <c r="G249" s="778"/>
      <c r="H249" s="894"/>
      <c r="I249" s="894"/>
      <c r="J249" s="894"/>
      <c r="K249" s="894"/>
      <c r="L249" s="894">
        <v>128</v>
      </c>
      <c r="M249" s="894">
        <v>143.54300000000001</v>
      </c>
    </row>
    <row r="250" spans="1:13" s="883" customFormat="1" ht="56.25" outlineLevel="1">
      <c r="A250" s="880">
        <v>244</v>
      </c>
      <c r="B250" s="761" t="s">
        <v>1137</v>
      </c>
      <c r="C250" s="853">
        <v>833</v>
      </c>
      <c r="D250" s="787">
        <v>11</v>
      </c>
      <c r="E250" s="793" t="s">
        <v>79</v>
      </c>
      <c r="F250" s="790" t="s">
        <v>1154</v>
      </c>
      <c r="G250" s="856"/>
      <c r="H250" s="893"/>
      <c r="I250" s="893"/>
      <c r="J250" s="893"/>
      <c r="K250" s="893"/>
      <c r="L250" s="894">
        <v>4.5</v>
      </c>
      <c r="M250" s="894">
        <v>0</v>
      </c>
    </row>
    <row r="251" spans="1:13" s="883" customFormat="1" outlineLevel="1">
      <c r="A251" s="880">
        <v>245</v>
      </c>
      <c r="B251" s="761" t="s">
        <v>1067</v>
      </c>
      <c r="C251" s="853">
        <v>833</v>
      </c>
      <c r="D251" s="787">
        <v>11</v>
      </c>
      <c r="E251" s="793" t="s">
        <v>79</v>
      </c>
      <c r="F251" s="790" t="s">
        <v>1154</v>
      </c>
      <c r="G251" s="856" t="s">
        <v>1138</v>
      </c>
      <c r="H251" s="893"/>
      <c r="I251" s="893"/>
      <c r="J251" s="893"/>
      <c r="K251" s="893"/>
      <c r="L251" s="894">
        <v>4.5</v>
      </c>
      <c r="M251" s="894">
        <v>0</v>
      </c>
    </row>
    <row r="252" spans="1:13" s="883" customFormat="1" ht="56.25" outlineLevel="1">
      <c r="A252" s="880">
        <v>246</v>
      </c>
      <c r="B252" s="761" t="s">
        <v>1137</v>
      </c>
      <c r="C252" s="853">
        <v>833</v>
      </c>
      <c r="D252" s="787">
        <v>11</v>
      </c>
      <c r="E252" s="793" t="s">
        <v>79</v>
      </c>
      <c r="F252" s="790" t="s">
        <v>1154</v>
      </c>
      <c r="G252" s="856" t="s">
        <v>1019</v>
      </c>
      <c r="H252" s="893"/>
      <c r="I252" s="893"/>
      <c r="J252" s="893"/>
      <c r="K252" s="893"/>
      <c r="L252" s="894">
        <v>4.5</v>
      </c>
      <c r="M252" s="894">
        <v>0</v>
      </c>
    </row>
    <row r="253" spans="1:13" s="783" customFormat="1" ht="37.5" outlineLevel="1">
      <c r="A253" s="880">
        <v>247</v>
      </c>
      <c r="B253" s="761" t="s">
        <v>910</v>
      </c>
      <c r="C253" s="787"/>
      <c r="D253" s="787"/>
      <c r="E253" s="787"/>
      <c r="F253" s="836"/>
      <c r="G253" s="787"/>
      <c r="H253" s="896"/>
      <c r="I253" s="896"/>
      <c r="J253" s="896"/>
      <c r="K253" s="896"/>
      <c r="L253" s="782">
        <v>4.5</v>
      </c>
      <c r="M253" s="782">
        <v>0</v>
      </c>
    </row>
    <row r="254" spans="1:13" ht="56.25" outlineLevel="1">
      <c r="A254" s="880">
        <v>248</v>
      </c>
      <c r="B254" s="807" t="s">
        <v>1130</v>
      </c>
      <c r="C254" s="859" t="s">
        <v>911</v>
      </c>
      <c r="D254" s="859" t="s">
        <v>276</v>
      </c>
      <c r="E254" s="856" t="s">
        <v>79</v>
      </c>
      <c r="F254" s="862" t="s">
        <v>1154</v>
      </c>
      <c r="G254" s="856">
        <v>414</v>
      </c>
      <c r="H254" s="859">
        <v>2015</v>
      </c>
      <c r="I254" s="859" t="s">
        <v>1259</v>
      </c>
      <c r="J254" s="859" t="s">
        <v>1301</v>
      </c>
      <c r="K254" s="859" t="s">
        <v>243</v>
      </c>
      <c r="L254" s="860">
        <v>4.5</v>
      </c>
      <c r="M254" s="860">
        <v>0</v>
      </c>
    </row>
    <row r="255" spans="1:13" s="857" customFormat="1" ht="37.5" outlineLevel="1">
      <c r="A255" s="880">
        <v>249</v>
      </c>
      <c r="B255" s="761" t="s">
        <v>1202</v>
      </c>
      <c r="C255" s="853">
        <v>833</v>
      </c>
      <c r="D255" s="884" t="s">
        <v>276</v>
      </c>
      <c r="E255" s="884" t="s">
        <v>79</v>
      </c>
      <c r="F255" s="789" t="s">
        <v>1164</v>
      </c>
      <c r="G255" s="895"/>
      <c r="H255" s="893"/>
      <c r="I255" s="893"/>
      <c r="J255" s="893"/>
      <c r="K255" s="893"/>
      <c r="L255" s="894">
        <v>123.5</v>
      </c>
      <c r="M255" s="894">
        <v>143.54300000000001</v>
      </c>
    </row>
    <row r="256" spans="1:13" s="857" customFormat="1" outlineLevel="1">
      <c r="A256" s="880">
        <v>250</v>
      </c>
      <c r="B256" s="761" t="s">
        <v>1068</v>
      </c>
      <c r="C256" s="853">
        <v>833</v>
      </c>
      <c r="D256" s="884" t="s">
        <v>276</v>
      </c>
      <c r="E256" s="884" t="s">
        <v>79</v>
      </c>
      <c r="F256" s="789" t="s">
        <v>1164</v>
      </c>
      <c r="G256" s="895">
        <v>520</v>
      </c>
      <c r="H256" s="893"/>
      <c r="I256" s="893"/>
      <c r="J256" s="893"/>
      <c r="K256" s="893"/>
      <c r="L256" s="894">
        <v>123.5</v>
      </c>
      <c r="M256" s="894">
        <v>143.54300000000001</v>
      </c>
    </row>
    <row r="257" spans="1:13" s="857" customFormat="1" ht="56.25" outlineLevel="1">
      <c r="A257" s="880">
        <v>251</v>
      </c>
      <c r="B257" s="761" t="s">
        <v>1295</v>
      </c>
      <c r="C257" s="853">
        <v>833</v>
      </c>
      <c r="D257" s="884" t="s">
        <v>276</v>
      </c>
      <c r="E257" s="884" t="s">
        <v>79</v>
      </c>
      <c r="F257" s="789" t="s">
        <v>1164</v>
      </c>
      <c r="G257" s="896" t="s">
        <v>967</v>
      </c>
      <c r="H257" s="893"/>
      <c r="I257" s="893"/>
      <c r="J257" s="893"/>
      <c r="K257" s="893"/>
      <c r="L257" s="894">
        <v>123.5</v>
      </c>
      <c r="M257" s="894">
        <v>143.54300000000001</v>
      </c>
    </row>
    <row r="258" spans="1:13" s="857" customFormat="1" ht="37.5" outlineLevel="1">
      <c r="A258" s="880">
        <v>252</v>
      </c>
      <c r="B258" s="901" t="s">
        <v>93</v>
      </c>
      <c r="C258" s="889"/>
      <c r="D258" s="889"/>
      <c r="E258" s="889"/>
      <c r="F258" s="890"/>
      <c r="G258" s="889"/>
      <c r="H258" s="893"/>
      <c r="I258" s="893"/>
      <c r="J258" s="893"/>
      <c r="K258" s="893"/>
      <c r="L258" s="894">
        <v>123.5</v>
      </c>
      <c r="M258" s="894">
        <v>143.54300000000001</v>
      </c>
    </row>
    <row r="259" spans="1:13" s="857" customFormat="1" ht="37.5" outlineLevel="1">
      <c r="A259" s="880">
        <v>253</v>
      </c>
      <c r="B259" s="807" t="s">
        <v>1272</v>
      </c>
      <c r="C259" s="859" t="s">
        <v>911</v>
      </c>
      <c r="D259" s="859" t="s">
        <v>276</v>
      </c>
      <c r="E259" s="856" t="s">
        <v>79</v>
      </c>
      <c r="F259" s="862" t="s">
        <v>1164</v>
      </c>
      <c r="G259" s="858">
        <v>522</v>
      </c>
      <c r="H259" s="859" t="s">
        <v>978</v>
      </c>
      <c r="I259" s="859" t="s">
        <v>1259</v>
      </c>
      <c r="J259" s="859" t="s">
        <v>291</v>
      </c>
      <c r="K259" s="859" t="s">
        <v>1251</v>
      </c>
      <c r="L259" s="860">
        <v>123.5</v>
      </c>
      <c r="M259" s="860">
        <v>143.54300000000001</v>
      </c>
    </row>
  </sheetData>
  <mergeCells count="3">
    <mergeCell ref="A3:M3"/>
    <mergeCell ref="K1:M1"/>
    <mergeCell ref="K2:M2"/>
  </mergeCells>
  <printOptions horizontalCentered="1"/>
  <pageMargins left="0.70866141732283472" right="0.70866141732283472" top="0.74803149606299213" bottom="0.74803149606299213" header="0.31496062992125984" footer="0.31496062992125984"/>
  <pageSetup paperSize="9" scale="59" fitToHeight="0" orientation="landscape" r:id="rId1"/>
  <headerFooter differentFirst="1" alignWithMargins="0">
    <oddHeader>&amp;C&amp;"Times New Roman,обычный"&amp;P</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A77"/>
  <sheetViews>
    <sheetView view="pageBreakPreview" topLeftCell="B28" zoomScale="85" zoomScaleNormal="75" zoomScaleSheetLayoutView="85" workbookViewId="0">
      <selection activeCell="I39" sqref="B39:I39"/>
    </sheetView>
  </sheetViews>
  <sheetFormatPr defaultColWidth="9.140625" defaultRowHeight="18.75" outlineLevelRow="1"/>
  <cols>
    <col min="1" max="1" width="7.140625" style="809" customWidth="1" collapsed="1"/>
    <col min="2" max="2" width="96.28515625" style="800" customWidth="1"/>
    <col min="3" max="3" width="15" style="824" customWidth="1"/>
    <col min="4" max="4" width="6.140625" style="825" customWidth="1"/>
    <col min="5" max="5" width="7.28515625" style="799" customWidth="1"/>
    <col min="6" max="6" width="15.85546875" style="840" customWidth="1"/>
    <col min="7" max="7" width="8.85546875" style="825" customWidth="1"/>
    <col min="8" max="8" width="18.140625" style="854" customWidth="1"/>
    <col min="9" max="9" width="21.5703125" style="854" customWidth="1"/>
    <col min="10" max="13" width="9.140625" style="854" customWidth="1"/>
    <col min="14" max="16384" width="9.140625" style="854"/>
  </cols>
  <sheetData>
    <row r="1" spans="1:625" ht="45" customHeight="1">
      <c r="A1" s="848"/>
      <c r="B1" s="866"/>
      <c r="C1" s="844"/>
      <c r="D1" s="850"/>
      <c r="E1" s="248"/>
      <c r="F1" s="851"/>
      <c r="G1" s="924" t="s">
        <v>1287</v>
      </c>
      <c r="H1" s="924"/>
      <c r="I1" s="924"/>
    </row>
    <row r="2" spans="1:625" ht="87.75" customHeight="1">
      <c r="A2" s="848"/>
      <c r="B2" s="866"/>
      <c r="C2" s="844"/>
      <c r="D2" s="850"/>
      <c r="E2" s="248"/>
      <c r="F2" s="851"/>
      <c r="G2" s="924" t="s">
        <v>1309</v>
      </c>
      <c r="H2" s="924"/>
      <c r="I2" s="924"/>
    </row>
    <row r="3" spans="1:625" s="818" customFormat="1" ht="148.5" customHeight="1">
      <c r="A3" s="926" t="s">
        <v>1277</v>
      </c>
      <c r="B3" s="926"/>
      <c r="C3" s="926"/>
      <c r="D3" s="926"/>
      <c r="E3" s="926"/>
      <c r="F3" s="926"/>
      <c r="G3" s="926"/>
      <c r="H3" s="926"/>
      <c r="I3" s="926"/>
    </row>
    <row r="4" spans="1:625" s="818" customFormat="1" ht="20.25">
      <c r="A4" s="868"/>
      <c r="B4" s="868"/>
      <c r="C4" s="868"/>
      <c r="D4" s="868"/>
      <c r="E4" s="868"/>
      <c r="F4" s="869"/>
      <c r="G4" s="868"/>
      <c r="H4" s="870"/>
      <c r="I4" s="870"/>
    </row>
    <row r="5" spans="1:625" s="810" customFormat="1" ht="111" customHeight="1">
      <c r="A5" s="914" t="s">
        <v>1263</v>
      </c>
      <c r="B5" s="919" t="s">
        <v>846</v>
      </c>
      <c r="C5" s="914" t="s">
        <v>234</v>
      </c>
      <c r="D5" s="912" t="s">
        <v>235</v>
      </c>
      <c r="E5" s="912" t="s">
        <v>236</v>
      </c>
      <c r="F5" s="912" t="s">
        <v>1212</v>
      </c>
      <c r="G5" s="912" t="s">
        <v>388</v>
      </c>
      <c r="H5" s="920" t="s">
        <v>1265</v>
      </c>
      <c r="I5" s="920" t="s">
        <v>1266</v>
      </c>
    </row>
    <row r="6" spans="1:625" s="877" customFormat="1" ht="22.5" customHeight="1">
      <c r="A6" s="809">
        <v>1</v>
      </c>
      <c r="B6" s="809">
        <v>2</v>
      </c>
      <c r="C6" s="809">
        <v>3</v>
      </c>
      <c r="D6" s="809">
        <v>4</v>
      </c>
      <c r="E6" s="809">
        <v>5</v>
      </c>
      <c r="F6" s="809">
        <v>6</v>
      </c>
      <c r="G6" s="809">
        <v>7</v>
      </c>
      <c r="H6" s="809" t="s">
        <v>1285</v>
      </c>
      <c r="I6" s="809" t="s">
        <v>1286</v>
      </c>
    </row>
    <row r="7" spans="1:625" s="802" customFormat="1" ht="21.75" customHeight="1">
      <c r="A7" s="853">
        <v>1</v>
      </c>
      <c r="B7" s="804" t="s">
        <v>1292</v>
      </c>
      <c r="C7" s="791"/>
      <c r="D7" s="791"/>
      <c r="E7" s="791"/>
      <c r="F7" s="859"/>
      <c r="G7" s="791"/>
      <c r="H7" s="834">
        <v>2820</v>
      </c>
      <c r="I7" s="834">
        <v>2820</v>
      </c>
    </row>
    <row r="8" spans="1:625" s="802" customFormat="1" ht="56.25">
      <c r="A8" s="853">
        <v>2</v>
      </c>
      <c r="B8" s="814" t="s">
        <v>909</v>
      </c>
      <c r="C8" s="853"/>
      <c r="D8" s="853"/>
      <c r="E8" s="853"/>
      <c r="F8" s="859"/>
      <c r="G8" s="853"/>
      <c r="H8" s="834">
        <v>2417.087</v>
      </c>
      <c r="I8" s="834">
        <v>2675.6570000000002</v>
      </c>
    </row>
    <row r="9" spans="1:625" ht="37.5" outlineLevel="1">
      <c r="A9" s="853">
        <f>A8+1</f>
        <v>3</v>
      </c>
      <c r="B9" s="934" t="s">
        <v>996</v>
      </c>
      <c r="C9" s="935" t="s">
        <v>911</v>
      </c>
      <c r="D9" s="936" t="s">
        <v>429</v>
      </c>
      <c r="E9" s="936" t="s">
        <v>359</v>
      </c>
      <c r="F9" s="936" t="s">
        <v>1145</v>
      </c>
      <c r="G9" s="937">
        <v>414</v>
      </c>
      <c r="H9" s="938">
        <v>85.5</v>
      </c>
      <c r="I9" s="938"/>
    </row>
    <row r="10" spans="1:625" ht="37.5" outlineLevel="1">
      <c r="A10" s="853">
        <f t="shared" ref="A10:A73" si="0">A9+1</f>
        <v>4</v>
      </c>
      <c r="B10" s="934" t="s">
        <v>996</v>
      </c>
      <c r="C10" s="935" t="s">
        <v>911</v>
      </c>
      <c r="D10" s="936" t="s">
        <v>429</v>
      </c>
      <c r="E10" s="936" t="s">
        <v>359</v>
      </c>
      <c r="F10" s="936" t="s">
        <v>1268</v>
      </c>
      <c r="G10" s="937">
        <v>414</v>
      </c>
      <c r="H10" s="938"/>
      <c r="I10" s="938">
        <v>157.52699999999999</v>
      </c>
    </row>
    <row r="11" spans="1:625" ht="37.5" outlineLevel="1">
      <c r="A11" s="853">
        <f t="shared" si="0"/>
        <v>5</v>
      </c>
      <c r="B11" s="855" t="s">
        <v>1038</v>
      </c>
      <c r="C11" s="905" t="s">
        <v>911</v>
      </c>
      <c r="D11" s="859" t="s">
        <v>429</v>
      </c>
      <c r="E11" s="859" t="s">
        <v>359</v>
      </c>
      <c r="F11" s="859" t="s">
        <v>1145</v>
      </c>
      <c r="G11" s="904">
        <v>414</v>
      </c>
      <c r="H11" s="861">
        <v>0.1</v>
      </c>
      <c r="I11" s="845"/>
    </row>
    <row r="12" spans="1:625" ht="37.5" outlineLevel="1">
      <c r="A12" s="853">
        <f t="shared" si="0"/>
        <v>6</v>
      </c>
      <c r="B12" s="855" t="s">
        <v>1038</v>
      </c>
      <c r="C12" s="905" t="s">
        <v>911</v>
      </c>
      <c r="D12" s="859" t="s">
        <v>429</v>
      </c>
      <c r="E12" s="859" t="s">
        <v>359</v>
      </c>
      <c r="F12" s="859" t="s">
        <v>1268</v>
      </c>
      <c r="G12" s="904">
        <v>414</v>
      </c>
      <c r="H12" s="861"/>
      <c r="I12" s="861">
        <v>4.2</v>
      </c>
    </row>
    <row r="13" spans="1:625" ht="56.25" outlineLevel="1">
      <c r="A13" s="853">
        <f t="shared" si="0"/>
        <v>7</v>
      </c>
      <c r="B13" s="811" t="s">
        <v>284</v>
      </c>
      <c r="C13" s="905">
        <v>833</v>
      </c>
      <c r="D13" s="859" t="s">
        <v>429</v>
      </c>
      <c r="E13" s="859" t="s">
        <v>208</v>
      </c>
      <c r="F13" s="859" t="s">
        <v>1145</v>
      </c>
      <c r="G13" s="904">
        <v>414</v>
      </c>
      <c r="H13" s="861">
        <v>18.600000000000001</v>
      </c>
      <c r="I13" s="861"/>
    </row>
    <row r="14" spans="1:625" ht="56.25" outlineLevel="1">
      <c r="A14" s="853">
        <f t="shared" si="0"/>
        <v>8</v>
      </c>
      <c r="B14" s="855" t="s">
        <v>284</v>
      </c>
      <c r="C14" s="905">
        <v>833</v>
      </c>
      <c r="D14" s="859" t="s">
        <v>429</v>
      </c>
      <c r="E14" s="859" t="s">
        <v>208</v>
      </c>
      <c r="F14" s="859" t="s">
        <v>1268</v>
      </c>
      <c r="G14" s="904">
        <v>414</v>
      </c>
      <c r="H14" s="861"/>
      <c r="I14" s="861">
        <v>18.95</v>
      </c>
    </row>
    <row r="15" spans="1:625" ht="37.5" outlineLevel="1">
      <c r="A15" s="853">
        <f t="shared" si="0"/>
        <v>9</v>
      </c>
      <c r="B15" s="855" t="s">
        <v>1218</v>
      </c>
      <c r="C15" s="905">
        <v>833</v>
      </c>
      <c r="D15" s="859" t="s">
        <v>429</v>
      </c>
      <c r="E15" s="859" t="s">
        <v>208</v>
      </c>
      <c r="F15" s="859" t="s">
        <v>1145</v>
      </c>
      <c r="G15" s="904">
        <v>414</v>
      </c>
      <c r="H15" s="861">
        <v>44.901000000000003</v>
      </c>
      <c r="I15" s="861"/>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3"/>
      <c r="AY15" s="803"/>
      <c r="AZ15" s="803"/>
      <c r="BA15" s="803"/>
      <c r="BB15" s="803"/>
      <c r="BC15" s="803"/>
      <c r="BD15" s="803"/>
      <c r="BE15" s="803"/>
      <c r="BF15" s="803"/>
      <c r="BG15" s="803"/>
      <c r="BH15" s="803"/>
      <c r="BI15" s="803"/>
      <c r="BJ15" s="803"/>
      <c r="BK15" s="803"/>
      <c r="BL15" s="803"/>
      <c r="BM15" s="803"/>
      <c r="BN15" s="803"/>
      <c r="BO15" s="803"/>
      <c r="BP15" s="803"/>
      <c r="BQ15" s="803"/>
      <c r="BR15" s="803"/>
      <c r="BS15" s="803"/>
      <c r="BT15" s="803"/>
      <c r="BU15" s="803"/>
      <c r="BV15" s="803"/>
      <c r="BW15" s="803"/>
      <c r="BX15" s="803"/>
      <c r="BY15" s="803"/>
      <c r="BZ15" s="803"/>
      <c r="CA15" s="803"/>
      <c r="CB15" s="803"/>
      <c r="CC15" s="803"/>
      <c r="CD15" s="803"/>
      <c r="CE15" s="803"/>
      <c r="CF15" s="803"/>
      <c r="CG15" s="803"/>
      <c r="CH15" s="803"/>
      <c r="CI15" s="803"/>
      <c r="CJ15" s="803"/>
      <c r="CK15" s="803"/>
      <c r="CL15" s="803"/>
      <c r="CM15" s="803"/>
      <c r="CN15" s="803"/>
      <c r="CO15" s="803"/>
      <c r="CP15" s="803"/>
      <c r="CQ15" s="803"/>
      <c r="CR15" s="803"/>
      <c r="CS15" s="803"/>
      <c r="CT15" s="803"/>
      <c r="CU15" s="803"/>
      <c r="CV15" s="803"/>
      <c r="CW15" s="803"/>
      <c r="CX15" s="803"/>
      <c r="CY15" s="803"/>
      <c r="CZ15" s="803"/>
      <c r="DA15" s="803"/>
      <c r="DB15" s="803"/>
      <c r="DC15" s="803"/>
      <c r="DD15" s="803"/>
      <c r="DE15" s="803"/>
      <c r="DF15" s="803"/>
      <c r="DG15" s="803"/>
      <c r="DH15" s="803"/>
      <c r="DI15" s="803"/>
      <c r="DJ15" s="803"/>
      <c r="DK15" s="803"/>
      <c r="DL15" s="803"/>
      <c r="DM15" s="803"/>
      <c r="DN15" s="803"/>
      <c r="DO15" s="803"/>
      <c r="DP15" s="803"/>
      <c r="DQ15" s="803"/>
      <c r="DR15" s="803"/>
      <c r="DS15" s="803"/>
      <c r="DT15" s="803"/>
      <c r="DU15" s="803"/>
      <c r="DV15" s="803"/>
      <c r="DW15" s="803"/>
      <c r="DX15" s="803"/>
      <c r="DY15" s="803"/>
      <c r="DZ15" s="803"/>
      <c r="EA15" s="803"/>
      <c r="EB15" s="803"/>
      <c r="EC15" s="803"/>
      <c r="ED15" s="803"/>
      <c r="EE15" s="803"/>
      <c r="EF15" s="803"/>
      <c r="EG15" s="803"/>
      <c r="EH15" s="803"/>
      <c r="EI15" s="803"/>
      <c r="EJ15" s="803"/>
      <c r="EK15" s="803"/>
      <c r="EL15" s="803"/>
      <c r="EM15" s="803"/>
      <c r="EN15" s="803"/>
      <c r="EO15" s="803"/>
      <c r="EP15" s="803"/>
      <c r="EQ15" s="803"/>
      <c r="ER15" s="803"/>
      <c r="ES15" s="803"/>
      <c r="ET15" s="803"/>
      <c r="EU15" s="803"/>
      <c r="EV15" s="803"/>
      <c r="EW15" s="803"/>
      <c r="EX15" s="803"/>
      <c r="EY15" s="803"/>
      <c r="EZ15" s="803"/>
      <c r="FA15" s="803"/>
      <c r="FB15" s="803"/>
      <c r="FC15" s="803"/>
      <c r="FD15" s="803"/>
      <c r="FE15" s="803"/>
      <c r="FF15" s="803"/>
      <c r="FG15" s="803"/>
      <c r="FH15" s="803"/>
      <c r="FI15" s="803"/>
      <c r="FJ15" s="803"/>
      <c r="FK15" s="803"/>
      <c r="FL15" s="803"/>
      <c r="FM15" s="803"/>
      <c r="FN15" s="803"/>
      <c r="FO15" s="803"/>
      <c r="FP15" s="803"/>
      <c r="FQ15" s="803"/>
      <c r="FR15" s="803"/>
      <c r="FS15" s="803"/>
      <c r="FT15" s="803"/>
      <c r="FU15" s="803"/>
      <c r="FV15" s="803"/>
      <c r="FW15" s="803"/>
      <c r="FX15" s="803"/>
      <c r="FY15" s="803"/>
      <c r="FZ15" s="803"/>
      <c r="GA15" s="803"/>
      <c r="GB15" s="803"/>
      <c r="GC15" s="803"/>
      <c r="GD15" s="803"/>
      <c r="GE15" s="803"/>
      <c r="GF15" s="803"/>
      <c r="GG15" s="803"/>
      <c r="GH15" s="803"/>
      <c r="GI15" s="803"/>
      <c r="GJ15" s="803"/>
      <c r="GK15" s="803"/>
      <c r="GL15" s="803"/>
      <c r="GM15" s="803"/>
      <c r="GN15" s="803"/>
      <c r="GO15" s="803"/>
      <c r="GP15" s="803"/>
      <c r="GQ15" s="803"/>
      <c r="GR15" s="803"/>
      <c r="GS15" s="803"/>
      <c r="GT15" s="803"/>
      <c r="GU15" s="803"/>
      <c r="GV15" s="803"/>
      <c r="GW15" s="803"/>
      <c r="GX15" s="803"/>
      <c r="GY15" s="803"/>
      <c r="GZ15" s="803"/>
      <c r="HA15" s="803"/>
      <c r="HB15" s="803"/>
      <c r="HC15" s="803"/>
      <c r="HD15" s="803"/>
      <c r="HE15" s="803"/>
      <c r="HF15" s="803"/>
      <c r="HG15" s="803"/>
      <c r="HH15" s="803"/>
      <c r="HI15" s="803"/>
      <c r="HJ15" s="803"/>
      <c r="HK15" s="803"/>
      <c r="HL15" s="803"/>
      <c r="HM15" s="803"/>
      <c r="HN15" s="803"/>
      <c r="HO15" s="803"/>
      <c r="HP15" s="803"/>
      <c r="HQ15" s="803"/>
      <c r="HR15" s="803"/>
      <c r="HS15" s="803"/>
      <c r="HT15" s="803"/>
      <c r="HU15" s="803"/>
      <c r="HV15" s="803"/>
      <c r="HW15" s="803"/>
      <c r="HX15" s="803"/>
      <c r="HY15" s="803"/>
      <c r="HZ15" s="803"/>
      <c r="IA15" s="803"/>
      <c r="IB15" s="803"/>
      <c r="IC15" s="803"/>
      <c r="ID15" s="803"/>
      <c r="IE15" s="803"/>
      <c r="IF15" s="803"/>
      <c r="IG15" s="803"/>
      <c r="IH15" s="803"/>
      <c r="II15" s="803"/>
      <c r="IJ15" s="803"/>
      <c r="IK15" s="803"/>
      <c r="IL15" s="803"/>
      <c r="IM15" s="803"/>
      <c r="IN15" s="803"/>
      <c r="IO15" s="803"/>
      <c r="IP15" s="803"/>
      <c r="IQ15" s="803"/>
      <c r="IR15" s="803"/>
      <c r="IS15" s="803"/>
      <c r="IT15" s="803"/>
      <c r="IU15" s="803"/>
      <c r="IV15" s="803"/>
      <c r="IW15" s="803"/>
      <c r="IX15" s="803"/>
      <c r="IY15" s="803"/>
      <c r="IZ15" s="803"/>
      <c r="JA15" s="803"/>
      <c r="JB15" s="803"/>
      <c r="JC15" s="803"/>
      <c r="JD15" s="803"/>
      <c r="JE15" s="803"/>
      <c r="JF15" s="803"/>
      <c r="JG15" s="803"/>
      <c r="JH15" s="803"/>
      <c r="JI15" s="803"/>
      <c r="JJ15" s="803"/>
      <c r="JK15" s="803"/>
      <c r="JL15" s="803"/>
      <c r="JM15" s="803"/>
      <c r="JN15" s="803"/>
      <c r="JO15" s="803"/>
      <c r="JP15" s="803"/>
      <c r="JQ15" s="803"/>
      <c r="JR15" s="803"/>
      <c r="JS15" s="803"/>
      <c r="JT15" s="803"/>
      <c r="JU15" s="803"/>
      <c r="JV15" s="803"/>
      <c r="JW15" s="803"/>
      <c r="JX15" s="803"/>
      <c r="JY15" s="803"/>
      <c r="JZ15" s="803"/>
      <c r="KA15" s="803"/>
      <c r="KB15" s="803"/>
      <c r="KC15" s="803"/>
      <c r="KD15" s="803"/>
      <c r="KE15" s="803"/>
      <c r="KF15" s="803"/>
      <c r="KG15" s="803"/>
      <c r="KH15" s="803"/>
      <c r="KI15" s="803"/>
      <c r="KJ15" s="803"/>
      <c r="KK15" s="803"/>
      <c r="KL15" s="803"/>
      <c r="KM15" s="803"/>
      <c r="KN15" s="803"/>
      <c r="KO15" s="803"/>
      <c r="KP15" s="803"/>
      <c r="KQ15" s="803"/>
      <c r="KR15" s="803"/>
      <c r="KS15" s="803"/>
      <c r="KT15" s="803"/>
      <c r="KU15" s="803"/>
      <c r="KV15" s="803"/>
      <c r="KW15" s="803"/>
      <c r="KX15" s="803"/>
      <c r="KY15" s="803"/>
      <c r="KZ15" s="803"/>
      <c r="LA15" s="803"/>
      <c r="LB15" s="803"/>
      <c r="LC15" s="803"/>
      <c r="LD15" s="803"/>
      <c r="LE15" s="803"/>
      <c r="LF15" s="803"/>
      <c r="LG15" s="803"/>
      <c r="LH15" s="803"/>
      <c r="LI15" s="803"/>
      <c r="LJ15" s="803"/>
      <c r="LK15" s="803"/>
      <c r="LL15" s="803"/>
      <c r="LM15" s="803"/>
      <c r="LN15" s="803"/>
      <c r="LO15" s="803"/>
      <c r="LP15" s="803"/>
      <c r="LQ15" s="803"/>
      <c r="LR15" s="803"/>
      <c r="LS15" s="803"/>
      <c r="LT15" s="803"/>
      <c r="LU15" s="803"/>
      <c r="LV15" s="803"/>
      <c r="LW15" s="803"/>
      <c r="LX15" s="803"/>
      <c r="LY15" s="803"/>
      <c r="LZ15" s="803"/>
      <c r="MA15" s="803"/>
      <c r="MB15" s="803"/>
      <c r="MC15" s="803"/>
      <c r="MD15" s="803"/>
      <c r="ME15" s="803"/>
      <c r="MF15" s="803"/>
      <c r="MG15" s="803"/>
      <c r="MH15" s="803"/>
      <c r="MI15" s="803"/>
      <c r="MJ15" s="803"/>
      <c r="MK15" s="803"/>
      <c r="ML15" s="803"/>
      <c r="MM15" s="803"/>
      <c r="MN15" s="803"/>
      <c r="MO15" s="803"/>
      <c r="MP15" s="803"/>
      <c r="MQ15" s="803"/>
      <c r="MR15" s="803"/>
      <c r="MS15" s="803"/>
      <c r="MT15" s="803"/>
      <c r="MU15" s="803"/>
      <c r="MV15" s="803"/>
      <c r="MW15" s="803"/>
      <c r="MX15" s="803"/>
      <c r="MY15" s="803"/>
      <c r="MZ15" s="803"/>
      <c r="NA15" s="803"/>
      <c r="NB15" s="803"/>
      <c r="NC15" s="803"/>
      <c r="ND15" s="803"/>
      <c r="NE15" s="803"/>
      <c r="NF15" s="803"/>
      <c r="NG15" s="803"/>
      <c r="NH15" s="803"/>
      <c r="NI15" s="803"/>
      <c r="NJ15" s="803"/>
      <c r="NK15" s="803"/>
      <c r="NL15" s="803"/>
      <c r="NM15" s="803"/>
      <c r="NN15" s="803"/>
      <c r="NO15" s="803"/>
      <c r="NP15" s="803"/>
      <c r="NQ15" s="803"/>
      <c r="NR15" s="803"/>
      <c r="NS15" s="803"/>
      <c r="NT15" s="803"/>
      <c r="NU15" s="803"/>
      <c r="NV15" s="803"/>
      <c r="NW15" s="803"/>
      <c r="NX15" s="803"/>
      <c r="NY15" s="803"/>
      <c r="NZ15" s="803"/>
      <c r="OA15" s="803"/>
      <c r="OB15" s="803"/>
      <c r="OC15" s="803"/>
      <c r="OD15" s="803"/>
      <c r="OE15" s="803"/>
      <c r="OF15" s="803"/>
      <c r="OG15" s="803"/>
      <c r="OH15" s="803"/>
      <c r="OI15" s="803"/>
      <c r="OJ15" s="803"/>
      <c r="OK15" s="803"/>
      <c r="OL15" s="803"/>
      <c r="OM15" s="803"/>
      <c r="ON15" s="803"/>
      <c r="OO15" s="803"/>
      <c r="OP15" s="803"/>
      <c r="OQ15" s="803"/>
      <c r="OR15" s="803"/>
      <c r="OS15" s="803"/>
      <c r="OT15" s="803"/>
      <c r="OU15" s="803"/>
      <c r="OV15" s="803"/>
      <c r="OW15" s="803"/>
      <c r="OX15" s="803"/>
      <c r="OY15" s="803"/>
      <c r="OZ15" s="803"/>
      <c r="PA15" s="803"/>
      <c r="PB15" s="803"/>
      <c r="PC15" s="803"/>
      <c r="PD15" s="803"/>
      <c r="PE15" s="803"/>
      <c r="PF15" s="803"/>
      <c r="PG15" s="803"/>
      <c r="PH15" s="803"/>
      <c r="PI15" s="803"/>
      <c r="PJ15" s="803"/>
      <c r="PK15" s="803"/>
      <c r="PL15" s="803"/>
      <c r="PM15" s="803"/>
      <c r="PN15" s="803"/>
      <c r="PO15" s="803"/>
      <c r="PP15" s="803"/>
      <c r="PQ15" s="803"/>
      <c r="PR15" s="803"/>
      <c r="PS15" s="803"/>
      <c r="PT15" s="803"/>
      <c r="PU15" s="803"/>
      <c r="PV15" s="803"/>
      <c r="PW15" s="803"/>
      <c r="PX15" s="803"/>
      <c r="PY15" s="803"/>
      <c r="PZ15" s="803"/>
      <c r="QA15" s="803"/>
      <c r="QB15" s="803"/>
      <c r="QC15" s="803"/>
      <c r="QD15" s="803"/>
      <c r="QE15" s="803"/>
      <c r="QF15" s="803"/>
      <c r="QG15" s="803"/>
      <c r="QH15" s="803"/>
      <c r="QI15" s="803"/>
      <c r="QJ15" s="803"/>
      <c r="QK15" s="803"/>
      <c r="QL15" s="803"/>
      <c r="QM15" s="803"/>
      <c r="QN15" s="803"/>
      <c r="QO15" s="803"/>
      <c r="QP15" s="803"/>
      <c r="QQ15" s="803"/>
      <c r="QR15" s="803"/>
      <c r="QS15" s="803"/>
      <c r="QT15" s="803"/>
      <c r="QU15" s="803"/>
      <c r="QV15" s="803"/>
      <c r="QW15" s="803"/>
      <c r="QX15" s="803"/>
      <c r="QY15" s="803"/>
      <c r="QZ15" s="803"/>
      <c r="RA15" s="803"/>
      <c r="RB15" s="803"/>
      <c r="RC15" s="803"/>
      <c r="RD15" s="803"/>
      <c r="RE15" s="803"/>
      <c r="RF15" s="803"/>
      <c r="RG15" s="803"/>
      <c r="RH15" s="803"/>
      <c r="RI15" s="803"/>
      <c r="RJ15" s="803"/>
      <c r="RK15" s="803"/>
      <c r="RL15" s="803"/>
      <c r="RM15" s="803"/>
      <c r="RN15" s="803"/>
      <c r="RO15" s="803"/>
      <c r="RP15" s="803"/>
      <c r="RQ15" s="803"/>
      <c r="RR15" s="803"/>
      <c r="RS15" s="803"/>
      <c r="RT15" s="803"/>
      <c r="RU15" s="803"/>
      <c r="RV15" s="803"/>
      <c r="RW15" s="803"/>
      <c r="RX15" s="803"/>
      <c r="RY15" s="803"/>
      <c r="RZ15" s="803"/>
      <c r="SA15" s="803"/>
      <c r="SB15" s="803"/>
      <c r="SC15" s="803"/>
      <c r="SD15" s="803"/>
      <c r="SE15" s="803"/>
      <c r="SF15" s="803"/>
      <c r="SG15" s="803"/>
      <c r="SH15" s="803"/>
      <c r="SI15" s="803"/>
      <c r="SJ15" s="803"/>
      <c r="SK15" s="803"/>
      <c r="SL15" s="803"/>
      <c r="SM15" s="803"/>
      <c r="SN15" s="803"/>
      <c r="SO15" s="803"/>
      <c r="SP15" s="803"/>
      <c r="SQ15" s="803"/>
      <c r="SR15" s="803"/>
      <c r="SS15" s="803"/>
      <c r="ST15" s="803"/>
      <c r="SU15" s="803"/>
      <c r="SV15" s="803"/>
      <c r="SW15" s="803"/>
      <c r="SX15" s="803"/>
      <c r="SY15" s="803"/>
      <c r="SZ15" s="803"/>
      <c r="TA15" s="803"/>
      <c r="TB15" s="803"/>
      <c r="TC15" s="803"/>
      <c r="TD15" s="803"/>
      <c r="TE15" s="803"/>
      <c r="TF15" s="803"/>
      <c r="TG15" s="803"/>
      <c r="TH15" s="803"/>
      <c r="TI15" s="803"/>
      <c r="TJ15" s="803"/>
      <c r="TK15" s="803"/>
      <c r="TL15" s="803"/>
      <c r="TM15" s="803"/>
      <c r="TN15" s="803"/>
      <c r="TO15" s="803"/>
      <c r="TP15" s="803"/>
      <c r="TQ15" s="803"/>
      <c r="TR15" s="803"/>
      <c r="TS15" s="803"/>
      <c r="TT15" s="803"/>
      <c r="TU15" s="803"/>
      <c r="TV15" s="803"/>
      <c r="TW15" s="803"/>
      <c r="TX15" s="803"/>
      <c r="TY15" s="803"/>
      <c r="TZ15" s="803"/>
      <c r="UA15" s="803"/>
      <c r="UB15" s="803"/>
      <c r="UC15" s="803"/>
      <c r="UD15" s="803"/>
      <c r="UE15" s="803"/>
      <c r="UF15" s="803"/>
      <c r="UG15" s="803"/>
      <c r="UH15" s="803"/>
      <c r="UI15" s="803"/>
      <c r="UJ15" s="803"/>
      <c r="UK15" s="803"/>
      <c r="UL15" s="803"/>
      <c r="UM15" s="803"/>
      <c r="UN15" s="803"/>
      <c r="UO15" s="803"/>
      <c r="UP15" s="803"/>
      <c r="UQ15" s="803"/>
      <c r="UR15" s="803"/>
      <c r="US15" s="803"/>
      <c r="UT15" s="803"/>
      <c r="UU15" s="803"/>
      <c r="UV15" s="803"/>
      <c r="UW15" s="803"/>
      <c r="UX15" s="803"/>
      <c r="UY15" s="803"/>
      <c r="UZ15" s="803"/>
      <c r="VA15" s="803"/>
      <c r="VB15" s="803"/>
      <c r="VC15" s="803"/>
      <c r="VD15" s="803"/>
      <c r="VE15" s="803"/>
      <c r="VF15" s="803"/>
      <c r="VG15" s="803"/>
      <c r="VH15" s="803"/>
      <c r="VI15" s="803"/>
      <c r="VJ15" s="803"/>
      <c r="VK15" s="803"/>
      <c r="VL15" s="803"/>
      <c r="VM15" s="803"/>
      <c r="VN15" s="803"/>
      <c r="VO15" s="803"/>
      <c r="VP15" s="803"/>
      <c r="VQ15" s="803"/>
      <c r="VR15" s="803"/>
      <c r="VS15" s="803"/>
      <c r="VT15" s="803"/>
      <c r="VU15" s="803"/>
      <c r="VV15" s="803"/>
      <c r="VW15" s="803"/>
      <c r="VX15" s="803"/>
      <c r="VY15" s="803"/>
      <c r="VZ15" s="803"/>
      <c r="WA15" s="803"/>
      <c r="WB15" s="803"/>
      <c r="WC15" s="803"/>
      <c r="WD15" s="803"/>
      <c r="WE15" s="803"/>
      <c r="WF15" s="803"/>
      <c r="WG15" s="803"/>
      <c r="WH15" s="803"/>
      <c r="WI15" s="803"/>
      <c r="WJ15" s="803"/>
      <c r="WK15" s="803"/>
      <c r="WL15" s="803"/>
      <c r="WM15" s="803"/>
      <c r="WN15" s="803"/>
      <c r="WO15" s="803"/>
      <c r="WP15" s="803"/>
      <c r="WQ15" s="803"/>
      <c r="WR15" s="803"/>
      <c r="WS15" s="803"/>
      <c r="WT15" s="803"/>
      <c r="WU15" s="803"/>
      <c r="WV15" s="803"/>
      <c r="WW15" s="803"/>
      <c r="WX15" s="803"/>
      <c r="WY15" s="803"/>
      <c r="WZ15" s="803"/>
      <c r="XA15" s="803"/>
    </row>
    <row r="16" spans="1:625" ht="37.5" outlineLevel="1">
      <c r="A16" s="853">
        <f t="shared" si="0"/>
        <v>10</v>
      </c>
      <c r="B16" s="855" t="s">
        <v>1218</v>
      </c>
      <c r="C16" s="905">
        <v>833</v>
      </c>
      <c r="D16" s="859" t="s">
        <v>429</v>
      </c>
      <c r="E16" s="859" t="s">
        <v>208</v>
      </c>
      <c r="F16" s="859" t="s">
        <v>1268</v>
      </c>
      <c r="G16" s="904">
        <v>414</v>
      </c>
      <c r="H16" s="861"/>
      <c r="I16" s="861">
        <v>47.2</v>
      </c>
    </row>
    <row r="17" spans="1:625" ht="37.5" outlineLevel="1">
      <c r="A17" s="853">
        <f t="shared" si="0"/>
        <v>11</v>
      </c>
      <c r="B17" s="804" t="s">
        <v>913</v>
      </c>
      <c r="C17" s="905" t="s">
        <v>911</v>
      </c>
      <c r="D17" s="859" t="s">
        <v>429</v>
      </c>
      <c r="E17" s="859" t="s">
        <v>209</v>
      </c>
      <c r="F17" s="859" t="s">
        <v>1144</v>
      </c>
      <c r="G17" s="904">
        <v>414</v>
      </c>
      <c r="H17" s="861">
        <v>4.0999999999999996</v>
      </c>
      <c r="I17" s="861">
        <v>0</v>
      </c>
    </row>
    <row r="18" spans="1:625" ht="56.25" outlineLevel="1">
      <c r="A18" s="853">
        <f t="shared" si="0"/>
        <v>12</v>
      </c>
      <c r="B18" s="855" t="s">
        <v>995</v>
      </c>
      <c r="C18" s="905" t="s">
        <v>911</v>
      </c>
      <c r="D18" s="859" t="s">
        <v>429</v>
      </c>
      <c r="E18" s="859" t="s">
        <v>209</v>
      </c>
      <c r="F18" s="859" t="s">
        <v>1144</v>
      </c>
      <c r="G18" s="904">
        <v>414</v>
      </c>
      <c r="H18" s="861">
        <v>47</v>
      </c>
      <c r="I18" s="861">
        <v>203</v>
      </c>
    </row>
    <row r="19" spans="1:625" outlineLevel="1">
      <c r="A19" s="853">
        <f t="shared" si="0"/>
        <v>13</v>
      </c>
      <c r="B19" s="811" t="s">
        <v>990</v>
      </c>
      <c r="C19" s="905">
        <v>833</v>
      </c>
      <c r="D19" s="859" t="s">
        <v>78</v>
      </c>
      <c r="E19" s="859" t="s">
        <v>367</v>
      </c>
      <c r="F19" s="893" t="s">
        <v>1144</v>
      </c>
      <c r="G19" s="904">
        <v>414</v>
      </c>
      <c r="H19" s="861">
        <v>48.7</v>
      </c>
      <c r="I19" s="861">
        <v>75.3</v>
      </c>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3"/>
      <c r="AL19" s="803"/>
      <c r="AM19" s="803"/>
      <c r="AN19" s="803"/>
      <c r="AO19" s="803"/>
      <c r="AP19" s="803"/>
      <c r="AQ19" s="803"/>
      <c r="AR19" s="803"/>
      <c r="AS19" s="803"/>
      <c r="AT19" s="803"/>
      <c r="AU19" s="803"/>
      <c r="AV19" s="803"/>
      <c r="AW19" s="803"/>
      <c r="AX19" s="803"/>
      <c r="AY19" s="803"/>
      <c r="AZ19" s="803"/>
      <c r="BA19" s="803"/>
      <c r="BB19" s="803"/>
      <c r="BC19" s="803"/>
      <c r="BD19" s="803"/>
      <c r="BE19" s="803"/>
      <c r="BF19" s="803"/>
      <c r="BG19" s="803"/>
      <c r="BH19" s="803"/>
      <c r="BI19" s="803"/>
      <c r="BJ19" s="803"/>
      <c r="BK19" s="803"/>
      <c r="BL19" s="803"/>
      <c r="BM19" s="803"/>
      <c r="BN19" s="803"/>
      <c r="BO19" s="803"/>
      <c r="BP19" s="803"/>
      <c r="BQ19" s="803"/>
      <c r="BR19" s="803"/>
      <c r="BS19" s="803"/>
      <c r="BT19" s="803"/>
      <c r="BU19" s="803"/>
      <c r="BV19" s="803"/>
      <c r="BW19" s="803"/>
      <c r="BX19" s="803"/>
      <c r="BY19" s="803"/>
      <c r="BZ19" s="803"/>
      <c r="CA19" s="803"/>
      <c r="CB19" s="803"/>
      <c r="CC19" s="803"/>
      <c r="CD19" s="803"/>
      <c r="CE19" s="803"/>
      <c r="CF19" s="803"/>
      <c r="CG19" s="803"/>
      <c r="CH19" s="803"/>
      <c r="CI19" s="803"/>
      <c r="CJ19" s="803"/>
      <c r="CK19" s="803"/>
      <c r="CL19" s="803"/>
      <c r="CM19" s="803"/>
      <c r="CN19" s="803"/>
      <c r="CO19" s="803"/>
      <c r="CP19" s="803"/>
      <c r="CQ19" s="803"/>
      <c r="CR19" s="803"/>
      <c r="CS19" s="803"/>
      <c r="CT19" s="803"/>
      <c r="CU19" s="803"/>
      <c r="CV19" s="803"/>
      <c r="CW19" s="803"/>
      <c r="CX19" s="803"/>
      <c r="CY19" s="803"/>
      <c r="CZ19" s="803"/>
      <c r="DA19" s="803"/>
      <c r="DB19" s="803"/>
      <c r="DC19" s="803"/>
      <c r="DD19" s="803"/>
      <c r="DE19" s="803"/>
      <c r="DF19" s="803"/>
      <c r="DG19" s="803"/>
      <c r="DH19" s="803"/>
      <c r="DI19" s="803"/>
      <c r="DJ19" s="803"/>
      <c r="DK19" s="803"/>
      <c r="DL19" s="803"/>
      <c r="DM19" s="803"/>
      <c r="DN19" s="803"/>
      <c r="DO19" s="803"/>
      <c r="DP19" s="803"/>
      <c r="DQ19" s="803"/>
      <c r="DR19" s="803"/>
      <c r="DS19" s="803"/>
      <c r="DT19" s="803"/>
      <c r="DU19" s="803"/>
      <c r="DV19" s="803"/>
      <c r="DW19" s="803"/>
      <c r="DX19" s="803"/>
      <c r="DY19" s="803"/>
      <c r="DZ19" s="803"/>
      <c r="EA19" s="803"/>
      <c r="EB19" s="803"/>
      <c r="EC19" s="803"/>
      <c r="ED19" s="803"/>
      <c r="EE19" s="803"/>
      <c r="EF19" s="803"/>
      <c r="EG19" s="803"/>
      <c r="EH19" s="803"/>
      <c r="EI19" s="803"/>
      <c r="EJ19" s="803"/>
      <c r="EK19" s="803"/>
      <c r="EL19" s="803"/>
      <c r="EM19" s="803"/>
      <c r="EN19" s="803"/>
      <c r="EO19" s="803"/>
      <c r="EP19" s="803"/>
      <c r="EQ19" s="803"/>
      <c r="ER19" s="803"/>
      <c r="ES19" s="803"/>
      <c r="ET19" s="803"/>
      <c r="EU19" s="803"/>
      <c r="EV19" s="803"/>
      <c r="EW19" s="803"/>
      <c r="EX19" s="803"/>
      <c r="EY19" s="803"/>
      <c r="EZ19" s="803"/>
      <c r="FA19" s="803"/>
      <c r="FB19" s="803"/>
      <c r="FC19" s="803"/>
      <c r="FD19" s="803"/>
      <c r="FE19" s="803"/>
      <c r="FF19" s="803"/>
      <c r="FG19" s="803"/>
      <c r="FH19" s="803"/>
      <c r="FI19" s="803"/>
      <c r="FJ19" s="803"/>
      <c r="FK19" s="803"/>
      <c r="FL19" s="803"/>
      <c r="FM19" s="803"/>
      <c r="FN19" s="803"/>
      <c r="FO19" s="803"/>
      <c r="FP19" s="803"/>
      <c r="FQ19" s="803"/>
      <c r="FR19" s="803"/>
      <c r="FS19" s="803"/>
      <c r="FT19" s="803"/>
      <c r="FU19" s="803"/>
      <c r="FV19" s="803"/>
      <c r="FW19" s="803"/>
      <c r="FX19" s="803"/>
      <c r="FY19" s="803"/>
      <c r="FZ19" s="803"/>
      <c r="GA19" s="803"/>
      <c r="GB19" s="803"/>
      <c r="GC19" s="803"/>
      <c r="GD19" s="803"/>
      <c r="GE19" s="803"/>
      <c r="GF19" s="803"/>
      <c r="GG19" s="803"/>
      <c r="GH19" s="803"/>
      <c r="GI19" s="803"/>
      <c r="GJ19" s="803"/>
      <c r="GK19" s="803"/>
      <c r="GL19" s="803"/>
      <c r="GM19" s="803"/>
      <c r="GN19" s="803"/>
      <c r="GO19" s="803"/>
      <c r="GP19" s="803"/>
      <c r="GQ19" s="803"/>
      <c r="GR19" s="803"/>
      <c r="GS19" s="803"/>
      <c r="GT19" s="803"/>
      <c r="GU19" s="803"/>
      <c r="GV19" s="803"/>
      <c r="GW19" s="803"/>
      <c r="GX19" s="803"/>
      <c r="GY19" s="803"/>
      <c r="GZ19" s="803"/>
      <c r="HA19" s="803"/>
      <c r="HB19" s="803"/>
      <c r="HC19" s="803"/>
      <c r="HD19" s="803"/>
      <c r="HE19" s="803"/>
      <c r="HF19" s="803"/>
      <c r="HG19" s="803"/>
      <c r="HH19" s="803"/>
      <c r="HI19" s="803"/>
      <c r="HJ19" s="803"/>
      <c r="HK19" s="803"/>
      <c r="HL19" s="803"/>
      <c r="HM19" s="803"/>
      <c r="HN19" s="803"/>
      <c r="HO19" s="803"/>
      <c r="HP19" s="803"/>
      <c r="HQ19" s="803"/>
      <c r="HR19" s="803"/>
      <c r="HS19" s="803"/>
      <c r="HT19" s="803"/>
      <c r="HU19" s="803"/>
      <c r="HV19" s="803"/>
      <c r="HW19" s="803"/>
      <c r="HX19" s="803"/>
      <c r="HY19" s="803"/>
      <c r="HZ19" s="803"/>
      <c r="IA19" s="803"/>
      <c r="IB19" s="803"/>
      <c r="IC19" s="803"/>
      <c r="ID19" s="803"/>
      <c r="IE19" s="803"/>
      <c r="IF19" s="803"/>
      <c r="IG19" s="803"/>
      <c r="IH19" s="803"/>
      <c r="II19" s="803"/>
      <c r="IJ19" s="803"/>
      <c r="IK19" s="803"/>
      <c r="IL19" s="803"/>
      <c r="IM19" s="803"/>
      <c r="IN19" s="803"/>
      <c r="IO19" s="803"/>
      <c r="IP19" s="803"/>
      <c r="IQ19" s="803"/>
      <c r="IR19" s="803"/>
      <c r="IS19" s="803"/>
      <c r="IT19" s="803"/>
      <c r="IU19" s="803"/>
      <c r="IV19" s="803"/>
      <c r="IW19" s="803"/>
      <c r="IX19" s="803"/>
      <c r="IY19" s="803"/>
      <c r="IZ19" s="803"/>
      <c r="JA19" s="803"/>
      <c r="JB19" s="803"/>
      <c r="JC19" s="803"/>
      <c r="JD19" s="803"/>
      <c r="JE19" s="803"/>
      <c r="JF19" s="803"/>
      <c r="JG19" s="803"/>
      <c r="JH19" s="803"/>
      <c r="JI19" s="803"/>
      <c r="JJ19" s="803"/>
      <c r="JK19" s="803"/>
      <c r="JL19" s="803"/>
      <c r="JM19" s="803"/>
      <c r="JN19" s="803"/>
      <c r="JO19" s="803"/>
      <c r="JP19" s="803"/>
      <c r="JQ19" s="803"/>
      <c r="JR19" s="803"/>
      <c r="JS19" s="803"/>
      <c r="JT19" s="803"/>
      <c r="JU19" s="803"/>
      <c r="JV19" s="803"/>
      <c r="JW19" s="803"/>
      <c r="JX19" s="803"/>
      <c r="JY19" s="803"/>
      <c r="JZ19" s="803"/>
      <c r="KA19" s="803"/>
      <c r="KB19" s="803"/>
      <c r="KC19" s="803"/>
      <c r="KD19" s="803"/>
      <c r="KE19" s="803"/>
      <c r="KF19" s="803"/>
      <c r="KG19" s="803"/>
      <c r="KH19" s="803"/>
      <c r="KI19" s="803"/>
      <c r="KJ19" s="803"/>
      <c r="KK19" s="803"/>
      <c r="KL19" s="803"/>
      <c r="KM19" s="803"/>
      <c r="KN19" s="803"/>
      <c r="KO19" s="803"/>
      <c r="KP19" s="803"/>
      <c r="KQ19" s="803"/>
      <c r="KR19" s="803"/>
      <c r="KS19" s="803"/>
      <c r="KT19" s="803"/>
      <c r="KU19" s="803"/>
      <c r="KV19" s="803"/>
      <c r="KW19" s="803"/>
      <c r="KX19" s="803"/>
      <c r="KY19" s="803"/>
      <c r="KZ19" s="803"/>
      <c r="LA19" s="803"/>
      <c r="LB19" s="803"/>
      <c r="LC19" s="803"/>
      <c r="LD19" s="803"/>
      <c r="LE19" s="803"/>
      <c r="LF19" s="803"/>
      <c r="LG19" s="803"/>
      <c r="LH19" s="803"/>
      <c r="LI19" s="803"/>
      <c r="LJ19" s="803"/>
      <c r="LK19" s="803"/>
      <c r="LL19" s="803"/>
      <c r="LM19" s="803"/>
      <c r="LN19" s="803"/>
      <c r="LO19" s="803"/>
      <c r="LP19" s="803"/>
      <c r="LQ19" s="803"/>
      <c r="LR19" s="803"/>
      <c r="LS19" s="803"/>
      <c r="LT19" s="803"/>
      <c r="LU19" s="803"/>
      <c r="LV19" s="803"/>
      <c r="LW19" s="803"/>
      <c r="LX19" s="803"/>
      <c r="LY19" s="803"/>
      <c r="LZ19" s="803"/>
      <c r="MA19" s="803"/>
      <c r="MB19" s="803"/>
      <c r="MC19" s="803"/>
      <c r="MD19" s="803"/>
      <c r="ME19" s="803"/>
      <c r="MF19" s="803"/>
      <c r="MG19" s="803"/>
      <c r="MH19" s="803"/>
      <c r="MI19" s="803"/>
      <c r="MJ19" s="803"/>
      <c r="MK19" s="803"/>
      <c r="ML19" s="803"/>
      <c r="MM19" s="803"/>
      <c r="MN19" s="803"/>
      <c r="MO19" s="803"/>
      <c r="MP19" s="803"/>
      <c r="MQ19" s="803"/>
      <c r="MR19" s="803"/>
      <c r="MS19" s="803"/>
      <c r="MT19" s="803"/>
      <c r="MU19" s="803"/>
      <c r="MV19" s="803"/>
      <c r="MW19" s="803"/>
      <c r="MX19" s="803"/>
      <c r="MY19" s="803"/>
      <c r="MZ19" s="803"/>
      <c r="NA19" s="803"/>
      <c r="NB19" s="803"/>
      <c r="NC19" s="803"/>
      <c r="ND19" s="803"/>
      <c r="NE19" s="803"/>
      <c r="NF19" s="803"/>
      <c r="NG19" s="803"/>
      <c r="NH19" s="803"/>
      <c r="NI19" s="803"/>
      <c r="NJ19" s="803"/>
      <c r="NK19" s="803"/>
      <c r="NL19" s="803"/>
      <c r="NM19" s="803"/>
      <c r="NN19" s="803"/>
      <c r="NO19" s="803"/>
      <c r="NP19" s="803"/>
      <c r="NQ19" s="803"/>
      <c r="NR19" s="803"/>
      <c r="NS19" s="803"/>
      <c r="NT19" s="803"/>
      <c r="NU19" s="803"/>
      <c r="NV19" s="803"/>
      <c r="NW19" s="803"/>
      <c r="NX19" s="803"/>
      <c r="NY19" s="803"/>
      <c r="NZ19" s="803"/>
      <c r="OA19" s="803"/>
      <c r="OB19" s="803"/>
      <c r="OC19" s="803"/>
      <c r="OD19" s="803"/>
      <c r="OE19" s="803"/>
      <c r="OF19" s="803"/>
      <c r="OG19" s="803"/>
      <c r="OH19" s="803"/>
      <c r="OI19" s="803"/>
      <c r="OJ19" s="803"/>
      <c r="OK19" s="803"/>
      <c r="OL19" s="803"/>
      <c r="OM19" s="803"/>
      <c r="ON19" s="803"/>
      <c r="OO19" s="803"/>
      <c r="OP19" s="803"/>
      <c r="OQ19" s="803"/>
      <c r="OR19" s="803"/>
      <c r="OS19" s="803"/>
      <c r="OT19" s="803"/>
      <c r="OU19" s="803"/>
      <c r="OV19" s="803"/>
      <c r="OW19" s="803"/>
      <c r="OX19" s="803"/>
      <c r="OY19" s="803"/>
      <c r="OZ19" s="803"/>
      <c r="PA19" s="803"/>
      <c r="PB19" s="803"/>
      <c r="PC19" s="803"/>
      <c r="PD19" s="803"/>
      <c r="PE19" s="803"/>
      <c r="PF19" s="803"/>
      <c r="PG19" s="803"/>
      <c r="PH19" s="803"/>
      <c r="PI19" s="803"/>
      <c r="PJ19" s="803"/>
      <c r="PK19" s="803"/>
      <c r="PL19" s="803"/>
      <c r="PM19" s="803"/>
      <c r="PN19" s="803"/>
      <c r="PO19" s="803"/>
      <c r="PP19" s="803"/>
      <c r="PQ19" s="803"/>
      <c r="PR19" s="803"/>
      <c r="PS19" s="803"/>
      <c r="PT19" s="803"/>
      <c r="PU19" s="803"/>
      <c r="PV19" s="803"/>
      <c r="PW19" s="803"/>
      <c r="PX19" s="803"/>
      <c r="PY19" s="803"/>
      <c r="PZ19" s="803"/>
      <c r="QA19" s="803"/>
      <c r="QB19" s="803"/>
      <c r="QC19" s="803"/>
      <c r="QD19" s="803"/>
      <c r="QE19" s="803"/>
      <c r="QF19" s="803"/>
      <c r="QG19" s="803"/>
      <c r="QH19" s="803"/>
      <c r="QI19" s="803"/>
      <c r="QJ19" s="803"/>
      <c r="QK19" s="803"/>
      <c r="QL19" s="803"/>
      <c r="QM19" s="803"/>
      <c r="QN19" s="803"/>
      <c r="QO19" s="803"/>
      <c r="QP19" s="803"/>
      <c r="QQ19" s="803"/>
      <c r="QR19" s="803"/>
      <c r="QS19" s="803"/>
      <c r="QT19" s="803"/>
      <c r="QU19" s="803"/>
      <c r="QV19" s="803"/>
      <c r="QW19" s="803"/>
      <c r="QX19" s="803"/>
      <c r="QY19" s="803"/>
      <c r="QZ19" s="803"/>
      <c r="RA19" s="803"/>
      <c r="RB19" s="803"/>
      <c r="RC19" s="803"/>
      <c r="RD19" s="803"/>
      <c r="RE19" s="803"/>
      <c r="RF19" s="803"/>
      <c r="RG19" s="803"/>
      <c r="RH19" s="803"/>
      <c r="RI19" s="803"/>
      <c r="RJ19" s="803"/>
      <c r="RK19" s="803"/>
      <c r="RL19" s="803"/>
      <c r="RM19" s="803"/>
      <c r="RN19" s="803"/>
      <c r="RO19" s="803"/>
      <c r="RP19" s="803"/>
      <c r="RQ19" s="803"/>
      <c r="RR19" s="803"/>
      <c r="RS19" s="803"/>
      <c r="RT19" s="803"/>
      <c r="RU19" s="803"/>
      <c r="RV19" s="803"/>
      <c r="RW19" s="803"/>
      <c r="RX19" s="803"/>
      <c r="RY19" s="803"/>
      <c r="RZ19" s="803"/>
      <c r="SA19" s="803"/>
      <c r="SB19" s="803"/>
      <c r="SC19" s="803"/>
      <c r="SD19" s="803"/>
      <c r="SE19" s="803"/>
      <c r="SF19" s="803"/>
      <c r="SG19" s="803"/>
      <c r="SH19" s="803"/>
      <c r="SI19" s="803"/>
      <c r="SJ19" s="803"/>
      <c r="SK19" s="803"/>
      <c r="SL19" s="803"/>
      <c r="SM19" s="803"/>
      <c r="SN19" s="803"/>
      <c r="SO19" s="803"/>
      <c r="SP19" s="803"/>
      <c r="SQ19" s="803"/>
      <c r="SR19" s="803"/>
      <c r="SS19" s="803"/>
      <c r="ST19" s="803"/>
      <c r="SU19" s="803"/>
      <c r="SV19" s="803"/>
      <c r="SW19" s="803"/>
      <c r="SX19" s="803"/>
      <c r="SY19" s="803"/>
      <c r="SZ19" s="803"/>
      <c r="TA19" s="803"/>
      <c r="TB19" s="803"/>
      <c r="TC19" s="803"/>
      <c r="TD19" s="803"/>
      <c r="TE19" s="803"/>
      <c r="TF19" s="803"/>
      <c r="TG19" s="803"/>
      <c r="TH19" s="803"/>
      <c r="TI19" s="803"/>
      <c r="TJ19" s="803"/>
      <c r="TK19" s="803"/>
      <c r="TL19" s="803"/>
      <c r="TM19" s="803"/>
      <c r="TN19" s="803"/>
      <c r="TO19" s="803"/>
      <c r="TP19" s="803"/>
      <c r="TQ19" s="803"/>
      <c r="TR19" s="803"/>
      <c r="TS19" s="803"/>
      <c r="TT19" s="803"/>
      <c r="TU19" s="803"/>
      <c r="TV19" s="803"/>
      <c r="TW19" s="803"/>
      <c r="TX19" s="803"/>
      <c r="TY19" s="803"/>
      <c r="TZ19" s="803"/>
      <c r="UA19" s="803"/>
      <c r="UB19" s="803"/>
      <c r="UC19" s="803"/>
      <c r="UD19" s="803"/>
      <c r="UE19" s="803"/>
      <c r="UF19" s="803"/>
      <c r="UG19" s="803"/>
      <c r="UH19" s="803"/>
      <c r="UI19" s="803"/>
      <c r="UJ19" s="803"/>
      <c r="UK19" s="803"/>
      <c r="UL19" s="803"/>
      <c r="UM19" s="803"/>
      <c r="UN19" s="803"/>
      <c r="UO19" s="803"/>
      <c r="UP19" s="803"/>
      <c r="UQ19" s="803"/>
      <c r="UR19" s="803"/>
      <c r="US19" s="803"/>
      <c r="UT19" s="803"/>
      <c r="UU19" s="803"/>
      <c r="UV19" s="803"/>
      <c r="UW19" s="803"/>
      <c r="UX19" s="803"/>
      <c r="UY19" s="803"/>
      <c r="UZ19" s="803"/>
      <c r="VA19" s="803"/>
      <c r="VB19" s="803"/>
      <c r="VC19" s="803"/>
      <c r="VD19" s="803"/>
      <c r="VE19" s="803"/>
      <c r="VF19" s="803"/>
      <c r="VG19" s="803"/>
      <c r="VH19" s="803"/>
      <c r="VI19" s="803"/>
      <c r="VJ19" s="803"/>
      <c r="VK19" s="803"/>
      <c r="VL19" s="803"/>
      <c r="VM19" s="803"/>
      <c r="VN19" s="803"/>
      <c r="VO19" s="803"/>
      <c r="VP19" s="803"/>
      <c r="VQ19" s="803"/>
      <c r="VR19" s="803"/>
      <c r="VS19" s="803"/>
      <c r="VT19" s="803"/>
      <c r="VU19" s="803"/>
      <c r="VV19" s="803"/>
      <c r="VW19" s="803"/>
      <c r="VX19" s="803"/>
      <c r="VY19" s="803"/>
      <c r="VZ19" s="803"/>
      <c r="WA19" s="803"/>
      <c r="WB19" s="803"/>
      <c r="WC19" s="803"/>
      <c r="WD19" s="803"/>
      <c r="WE19" s="803"/>
      <c r="WF19" s="803"/>
      <c r="WG19" s="803"/>
      <c r="WH19" s="803"/>
      <c r="WI19" s="803"/>
      <c r="WJ19" s="803"/>
      <c r="WK19" s="803"/>
      <c r="WL19" s="803"/>
      <c r="WM19" s="803"/>
      <c r="WN19" s="803"/>
      <c r="WO19" s="803"/>
      <c r="WP19" s="803"/>
      <c r="WQ19" s="803"/>
      <c r="WR19" s="803"/>
      <c r="WS19" s="803"/>
      <c r="WT19" s="803"/>
      <c r="WU19" s="803"/>
      <c r="WV19" s="803"/>
      <c r="WW19" s="803"/>
      <c r="WX19" s="803"/>
      <c r="WY19" s="803"/>
      <c r="WZ19" s="803"/>
      <c r="XA19" s="803"/>
    </row>
    <row r="20" spans="1:625" s="829" customFormat="1" ht="37.5" outlineLevel="1">
      <c r="A20" s="853">
        <f t="shared" si="0"/>
        <v>14</v>
      </c>
      <c r="B20" s="805" t="s">
        <v>1217</v>
      </c>
      <c r="C20" s="905" t="s">
        <v>911</v>
      </c>
      <c r="D20" s="859" t="s">
        <v>372</v>
      </c>
      <c r="E20" s="859" t="s">
        <v>371</v>
      </c>
      <c r="F20" s="893" t="s">
        <v>1153</v>
      </c>
      <c r="G20" s="904">
        <v>414</v>
      </c>
      <c r="H20" s="861">
        <v>74.849999999999994</v>
      </c>
      <c r="I20" s="861">
        <v>58.774000000000001</v>
      </c>
    </row>
    <row r="21" spans="1:625" s="829" customFormat="1" ht="37.5" outlineLevel="1">
      <c r="A21" s="853">
        <f t="shared" si="0"/>
        <v>15</v>
      </c>
      <c r="B21" s="805" t="s">
        <v>1073</v>
      </c>
      <c r="C21" s="905" t="s">
        <v>911</v>
      </c>
      <c r="D21" s="859" t="s">
        <v>372</v>
      </c>
      <c r="E21" s="859" t="s">
        <v>371</v>
      </c>
      <c r="F21" s="905" t="s">
        <v>1149</v>
      </c>
      <c r="G21" s="904">
        <v>414</v>
      </c>
      <c r="H21" s="861">
        <v>11.927</v>
      </c>
      <c r="I21" s="861">
        <v>0</v>
      </c>
    </row>
    <row r="22" spans="1:625" s="829" customFormat="1" ht="37.5" outlineLevel="1">
      <c r="A22" s="853">
        <f t="shared" si="0"/>
        <v>16</v>
      </c>
      <c r="B22" s="805" t="s">
        <v>1062</v>
      </c>
      <c r="C22" s="905" t="s">
        <v>911</v>
      </c>
      <c r="D22" s="859" t="s">
        <v>372</v>
      </c>
      <c r="E22" s="859" t="s">
        <v>371</v>
      </c>
      <c r="F22" s="905" t="s">
        <v>1149</v>
      </c>
      <c r="G22" s="904">
        <v>414</v>
      </c>
      <c r="H22" s="861">
        <v>5.8029999999999999</v>
      </c>
      <c r="I22" s="861">
        <v>6.0030000000000001</v>
      </c>
    </row>
    <row r="23" spans="1:625" s="829" customFormat="1" ht="37.5" outlineLevel="1">
      <c r="A23" s="853">
        <f t="shared" si="0"/>
        <v>17</v>
      </c>
      <c r="B23" s="805" t="s">
        <v>1063</v>
      </c>
      <c r="C23" s="905" t="s">
        <v>911</v>
      </c>
      <c r="D23" s="859" t="s">
        <v>372</v>
      </c>
      <c r="E23" s="859" t="s">
        <v>371</v>
      </c>
      <c r="F23" s="905" t="s">
        <v>1149</v>
      </c>
      <c r="G23" s="904">
        <v>414</v>
      </c>
      <c r="H23" s="861">
        <v>5.2439999999999998</v>
      </c>
      <c r="I23" s="861">
        <v>5.2430000000000003</v>
      </c>
    </row>
    <row r="24" spans="1:625" s="829" customFormat="1" ht="37.5" outlineLevel="1">
      <c r="A24" s="853">
        <f t="shared" si="0"/>
        <v>18</v>
      </c>
      <c r="B24" s="805" t="s">
        <v>1042</v>
      </c>
      <c r="C24" s="905" t="s">
        <v>911</v>
      </c>
      <c r="D24" s="859" t="s">
        <v>372</v>
      </c>
      <c r="E24" s="859" t="s">
        <v>371</v>
      </c>
      <c r="F24" s="905" t="s">
        <v>1149</v>
      </c>
      <c r="G24" s="904">
        <v>414</v>
      </c>
      <c r="H24" s="861">
        <v>6.375</v>
      </c>
      <c r="I24" s="861">
        <v>6.375</v>
      </c>
    </row>
    <row r="25" spans="1:625" s="829" customFormat="1" ht="37.5" outlineLevel="1">
      <c r="A25" s="853">
        <f t="shared" si="0"/>
        <v>19</v>
      </c>
      <c r="B25" s="805" t="s">
        <v>1043</v>
      </c>
      <c r="C25" s="905" t="s">
        <v>911</v>
      </c>
      <c r="D25" s="859" t="s">
        <v>372</v>
      </c>
      <c r="E25" s="859" t="s">
        <v>371</v>
      </c>
      <c r="F25" s="905" t="s">
        <v>1149</v>
      </c>
      <c r="G25" s="904">
        <v>414</v>
      </c>
      <c r="H25" s="861">
        <v>6.3890000000000002</v>
      </c>
      <c r="I25" s="861">
        <v>0</v>
      </c>
    </row>
    <row r="26" spans="1:625" s="829" customFormat="1" ht="37.5" outlineLevel="1">
      <c r="A26" s="853">
        <f t="shared" si="0"/>
        <v>20</v>
      </c>
      <c r="B26" s="805" t="s">
        <v>1055</v>
      </c>
      <c r="C26" s="905" t="s">
        <v>911</v>
      </c>
      <c r="D26" s="859" t="s">
        <v>372</v>
      </c>
      <c r="E26" s="859" t="s">
        <v>371</v>
      </c>
      <c r="F26" s="905" t="s">
        <v>1149</v>
      </c>
      <c r="G26" s="904">
        <v>414</v>
      </c>
      <c r="H26" s="861">
        <v>7.0209999999999999</v>
      </c>
      <c r="I26" s="861">
        <v>7.02</v>
      </c>
    </row>
    <row r="27" spans="1:625" s="829" customFormat="1" ht="37.5" outlineLevel="1">
      <c r="A27" s="853">
        <f t="shared" si="0"/>
        <v>21</v>
      </c>
      <c r="B27" s="805" t="s">
        <v>1064</v>
      </c>
      <c r="C27" s="905" t="s">
        <v>911</v>
      </c>
      <c r="D27" s="859" t="s">
        <v>372</v>
      </c>
      <c r="E27" s="859" t="s">
        <v>371</v>
      </c>
      <c r="F27" s="905" t="s">
        <v>1149</v>
      </c>
      <c r="G27" s="904">
        <v>414</v>
      </c>
      <c r="H27" s="861">
        <v>4.5919999999999996</v>
      </c>
      <c r="I27" s="861">
        <v>0</v>
      </c>
    </row>
    <row r="28" spans="1:625" s="829" customFormat="1" ht="37.5" outlineLevel="1">
      <c r="A28" s="853">
        <f t="shared" si="0"/>
        <v>22</v>
      </c>
      <c r="B28" s="805" t="s">
        <v>1065</v>
      </c>
      <c r="C28" s="905" t="s">
        <v>911</v>
      </c>
      <c r="D28" s="859" t="s">
        <v>372</v>
      </c>
      <c r="E28" s="859" t="s">
        <v>371</v>
      </c>
      <c r="F28" s="905" t="s">
        <v>1149</v>
      </c>
      <c r="G28" s="904">
        <v>414</v>
      </c>
      <c r="H28" s="861">
        <v>5.6070000000000002</v>
      </c>
      <c r="I28" s="861">
        <v>5.6070000000000002</v>
      </c>
    </row>
    <row r="29" spans="1:625" s="829" customFormat="1" ht="37.5" outlineLevel="1">
      <c r="A29" s="853">
        <f t="shared" si="0"/>
        <v>23</v>
      </c>
      <c r="B29" s="805" t="s">
        <v>1066</v>
      </c>
      <c r="C29" s="905" t="s">
        <v>911</v>
      </c>
      <c r="D29" s="859" t="s">
        <v>372</v>
      </c>
      <c r="E29" s="859" t="s">
        <v>371</v>
      </c>
      <c r="F29" s="905" t="s">
        <v>1149</v>
      </c>
      <c r="G29" s="904">
        <v>414</v>
      </c>
      <c r="H29" s="861">
        <v>5.99</v>
      </c>
      <c r="I29" s="861">
        <v>5.9889999999999999</v>
      </c>
    </row>
    <row r="30" spans="1:625" s="829" customFormat="1" ht="37.5" outlineLevel="1">
      <c r="A30" s="853">
        <f t="shared" si="0"/>
        <v>24</v>
      </c>
      <c r="B30" s="805" t="s">
        <v>1056</v>
      </c>
      <c r="C30" s="905" t="s">
        <v>911</v>
      </c>
      <c r="D30" s="859" t="s">
        <v>372</v>
      </c>
      <c r="E30" s="859" t="s">
        <v>371</v>
      </c>
      <c r="F30" s="905" t="s">
        <v>1149</v>
      </c>
      <c r="G30" s="904">
        <v>414</v>
      </c>
      <c r="H30" s="861">
        <v>8.8049999999999997</v>
      </c>
      <c r="I30" s="861">
        <v>8.8040000000000003</v>
      </c>
    </row>
    <row r="31" spans="1:625" ht="37.5" outlineLevel="1">
      <c r="A31" s="853">
        <f t="shared" si="0"/>
        <v>25</v>
      </c>
      <c r="B31" s="855" t="s">
        <v>1103</v>
      </c>
      <c r="C31" s="905">
        <v>833</v>
      </c>
      <c r="D31" s="859" t="s">
        <v>372</v>
      </c>
      <c r="E31" s="859" t="s">
        <v>79</v>
      </c>
      <c r="F31" s="905" t="s">
        <v>1150</v>
      </c>
      <c r="G31" s="904">
        <v>414</v>
      </c>
      <c r="H31" s="861">
        <v>18.323</v>
      </c>
      <c r="I31" s="861">
        <v>21.9</v>
      </c>
    </row>
    <row r="32" spans="1:625" s="829" customFormat="1" ht="37.5" outlineLevel="1">
      <c r="A32" s="853">
        <f t="shared" si="0"/>
        <v>26</v>
      </c>
      <c r="B32" s="814" t="s">
        <v>949</v>
      </c>
      <c r="C32" s="905" t="s">
        <v>911</v>
      </c>
      <c r="D32" s="905" t="s">
        <v>372</v>
      </c>
      <c r="E32" s="905" t="s">
        <v>79</v>
      </c>
      <c r="F32" s="905" t="s">
        <v>1150</v>
      </c>
      <c r="G32" s="904">
        <v>414</v>
      </c>
      <c r="H32" s="861">
        <v>25.367000000000001</v>
      </c>
      <c r="I32" s="861">
        <v>0</v>
      </c>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3"/>
      <c r="AP32" s="803"/>
      <c r="AQ32" s="803"/>
      <c r="AR32" s="803"/>
      <c r="AS32" s="803"/>
      <c r="AT32" s="803"/>
      <c r="AU32" s="803"/>
      <c r="AV32" s="803"/>
      <c r="AW32" s="803"/>
      <c r="AX32" s="803"/>
      <c r="AY32" s="803"/>
      <c r="AZ32" s="803"/>
      <c r="BA32" s="803"/>
      <c r="BB32" s="803"/>
      <c r="BC32" s="803"/>
      <c r="BD32" s="803"/>
      <c r="BE32" s="803"/>
      <c r="BF32" s="803"/>
      <c r="BG32" s="803"/>
      <c r="BH32" s="803"/>
      <c r="BI32" s="803"/>
      <c r="BJ32" s="803"/>
      <c r="BK32" s="803"/>
      <c r="BL32" s="803"/>
      <c r="BM32" s="803"/>
      <c r="BN32" s="803"/>
      <c r="BO32" s="803"/>
      <c r="BP32" s="803"/>
      <c r="BQ32" s="803"/>
      <c r="BR32" s="803"/>
      <c r="BS32" s="803"/>
      <c r="BT32" s="803"/>
      <c r="BU32" s="803"/>
      <c r="BV32" s="803"/>
      <c r="BW32" s="803"/>
      <c r="BX32" s="803"/>
      <c r="BY32" s="803"/>
      <c r="BZ32" s="803"/>
      <c r="CA32" s="803"/>
      <c r="CB32" s="803"/>
      <c r="CC32" s="803"/>
      <c r="CD32" s="803"/>
      <c r="CE32" s="803"/>
      <c r="CF32" s="803"/>
      <c r="CG32" s="803"/>
      <c r="CH32" s="803"/>
      <c r="CI32" s="803"/>
      <c r="CJ32" s="803"/>
      <c r="CK32" s="803"/>
      <c r="CL32" s="803"/>
      <c r="CM32" s="803"/>
      <c r="CN32" s="803"/>
      <c r="CO32" s="803"/>
      <c r="CP32" s="803"/>
      <c r="CQ32" s="803"/>
      <c r="CR32" s="803"/>
      <c r="CS32" s="803"/>
      <c r="CT32" s="803"/>
      <c r="CU32" s="803"/>
      <c r="CV32" s="803"/>
      <c r="CW32" s="803"/>
      <c r="CX32" s="803"/>
      <c r="CY32" s="803"/>
      <c r="CZ32" s="803"/>
      <c r="DA32" s="803"/>
      <c r="DB32" s="803"/>
      <c r="DC32" s="803"/>
      <c r="DD32" s="803"/>
      <c r="DE32" s="803"/>
      <c r="DF32" s="803"/>
      <c r="DG32" s="803"/>
      <c r="DH32" s="803"/>
      <c r="DI32" s="803"/>
      <c r="DJ32" s="803"/>
      <c r="DK32" s="803"/>
      <c r="DL32" s="803"/>
      <c r="DM32" s="803"/>
      <c r="DN32" s="803"/>
      <c r="DO32" s="803"/>
      <c r="DP32" s="803"/>
      <c r="DQ32" s="803"/>
      <c r="DR32" s="803"/>
      <c r="DS32" s="803"/>
      <c r="DT32" s="803"/>
      <c r="DU32" s="803"/>
      <c r="DV32" s="803"/>
      <c r="DW32" s="803"/>
      <c r="DX32" s="803"/>
      <c r="DY32" s="803"/>
      <c r="DZ32" s="803"/>
      <c r="EA32" s="803"/>
      <c r="EB32" s="803"/>
      <c r="EC32" s="803"/>
      <c r="ED32" s="803"/>
      <c r="EE32" s="803"/>
      <c r="EF32" s="803"/>
      <c r="EG32" s="803"/>
      <c r="EH32" s="803"/>
      <c r="EI32" s="803"/>
      <c r="EJ32" s="803"/>
      <c r="EK32" s="803"/>
      <c r="EL32" s="803"/>
      <c r="EM32" s="803"/>
      <c r="EN32" s="803"/>
      <c r="EO32" s="803"/>
      <c r="EP32" s="803"/>
      <c r="EQ32" s="803"/>
      <c r="ER32" s="803"/>
      <c r="ES32" s="803"/>
      <c r="ET32" s="803"/>
      <c r="EU32" s="803"/>
      <c r="EV32" s="803"/>
      <c r="EW32" s="803"/>
      <c r="EX32" s="803"/>
      <c r="EY32" s="803"/>
      <c r="EZ32" s="803"/>
      <c r="FA32" s="803"/>
      <c r="FB32" s="803"/>
      <c r="FC32" s="803"/>
      <c r="FD32" s="803"/>
      <c r="FE32" s="803"/>
      <c r="FF32" s="803"/>
      <c r="FG32" s="803"/>
      <c r="FH32" s="803"/>
      <c r="FI32" s="803"/>
      <c r="FJ32" s="803"/>
      <c r="FK32" s="803"/>
      <c r="FL32" s="803"/>
      <c r="FM32" s="803"/>
      <c r="FN32" s="803"/>
      <c r="FO32" s="803"/>
      <c r="FP32" s="803"/>
      <c r="FQ32" s="803"/>
      <c r="FR32" s="803"/>
      <c r="FS32" s="803"/>
      <c r="FT32" s="803"/>
      <c r="FU32" s="803"/>
      <c r="FV32" s="803"/>
      <c r="FW32" s="803"/>
      <c r="FX32" s="803"/>
      <c r="FY32" s="803"/>
      <c r="FZ32" s="803"/>
      <c r="GA32" s="803"/>
      <c r="GB32" s="803"/>
      <c r="GC32" s="803"/>
      <c r="GD32" s="803"/>
      <c r="GE32" s="803"/>
      <c r="GF32" s="803"/>
      <c r="GG32" s="803"/>
      <c r="GH32" s="803"/>
      <c r="GI32" s="803"/>
      <c r="GJ32" s="803"/>
      <c r="GK32" s="803"/>
      <c r="GL32" s="803"/>
      <c r="GM32" s="803"/>
      <c r="GN32" s="803"/>
      <c r="GO32" s="803"/>
      <c r="GP32" s="803"/>
      <c r="GQ32" s="803"/>
      <c r="GR32" s="803"/>
      <c r="GS32" s="803"/>
      <c r="GT32" s="803"/>
      <c r="GU32" s="803"/>
      <c r="GV32" s="803"/>
      <c r="GW32" s="803"/>
      <c r="GX32" s="803"/>
      <c r="GY32" s="803"/>
      <c r="GZ32" s="803"/>
      <c r="HA32" s="803"/>
      <c r="HB32" s="803"/>
      <c r="HC32" s="803"/>
      <c r="HD32" s="803"/>
      <c r="HE32" s="803"/>
      <c r="HF32" s="803"/>
      <c r="HG32" s="803"/>
      <c r="HH32" s="803"/>
      <c r="HI32" s="803"/>
      <c r="HJ32" s="803"/>
      <c r="HK32" s="803"/>
      <c r="HL32" s="803"/>
      <c r="HM32" s="803"/>
      <c r="HN32" s="803"/>
      <c r="HO32" s="803"/>
      <c r="HP32" s="803"/>
      <c r="HQ32" s="803"/>
      <c r="HR32" s="803"/>
      <c r="HS32" s="803"/>
      <c r="HT32" s="803"/>
      <c r="HU32" s="803"/>
      <c r="HV32" s="803"/>
      <c r="HW32" s="803"/>
      <c r="HX32" s="803"/>
      <c r="HY32" s="803"/>
      <c r="HZ32" s="803"/>
      <c r="IA32" s="803"/>
      <c r="IB32" s="803"/>
      <c r="IC32" s="803"/>
      <c r="ID32" s="803"/>
      <c r="IE32" s="803"/>
      <c r="IF32" s="803"/>
      <c r="IG32" s="803"/>
      <c r="IH32" s="803"/>
      <c r="II32" s="803"/>
      <c r="IJ32" s="803"/>
      <c r="IK32" s="803"/>
      <c r="IL32" s="803"/>
      <c r="IM32" s="803"/>
      <c r="IN32" s="803"/>
      <c r="IO32" s="803"/>
      <c r="IP32" s="803"/>
      <c r="IQ32" s="803"/>
      <c r="IR32" s="803"/>
      <c r="IS32" s="803"/>
      <c r="IT32" s="803"/>
      <c r="IU32" s="803"/>
      <c r="IV32" s="803"/>
      <c r="IW32" s="803"/>
      <c r="IX32" s="803"/>
      <c r="IY32" s="803"/>
      <c r="IZ32" s="803"/>
      <c r="JA32" s="803"/>
      <c r="JB32" s="803"/>
      <c r="JC32" s="803"/>
      <c r="JD32" s="803"/>
      <c r="JE32" s="803"/>
      <c r="JF32" s="803"/>
      <c r="JG32" s="803"/>
      <c r="JH32" s="803"/>
      <c r="JI32" s="803"/>
      <c r="JJ32" s="803"/>
      <c r="JK32" s="803"/>
      <c r="JL32" s="803"/>
      <c r="JM32" s="803"/>
      <c r="JN32" s="803"/>
      <c r="JO32" s="803"/>
      <c r="JP32" s="803"/>
      <c r="JQ32" s="803"/>
      <c r="JR32" s="803"/>
      <c r="JS32" s="803"/>
      <c r="JT32" s="803"/>
      <c r="JU32" s="803"/>
      <c r="JV32" s="803"/>
      <c r="JW32" s="803"/>
      <c r="JX32" s="803"/>
      <c r="JY32" s="803"/>
      <c r="JZ32" s="803"/>
      <c r="KA32" s="803"/>
      <c r="KB32" s="803"/>
      <c r="KC32" s="803"/>
      <c r="KD32" s="803"/>
      <c r="KE32" s="803"/>
      <c r="KF32" s="803"/>
      <c r="KG32" s="803"/>
      <c r="KH32" s="803"/>
      <c r="KI32" s="803"/>
      <c r="KJ32" s="803"/>
      <c r="KK32" s="803"/>
      <c r="KL32" s="803"/>
      <c r="KM32" s="803"/>
      <c r="KN32" s="803"/>
      <c r="KO32" s="803"/>
      <c r="KP32" s="803"/>
      <c r="KQ32" s="803"/>
      <c r="KR32" s="803"/>
      <c r="KS32" s="803"/>
      <c r="KT32" s="803"/>
      <c r="KU32" s="803"/>
      <c r="KV32" s="803"/>
      <c r="KW32" s="803"/>
      <c r="KX32" s="803"/>
      <c r="KY32" s="803"/>
      <c r="KZ32" s="803"/>
      <c r="LA32" s="803"/>
      <c r="LB32" s="803"/>
      <c r="LC32" s="803"/>
      <c r="LD32" s="803"/>
      <c r="LE32" s="803"/>
      <c r="LF32" s="803"/>
      <c r="LG32" s="803"/>
      <c r="LH32" s="803"/>
      <c r="LI32" s="803"/>
      <c r="LJ32" s="803"/>
      <c r="LK32" s="803"/>
      <c r="LL32" s="803"/>
      <c r="LM32" s="803"/>
      <c r="LN32" s="803"/>
      <c r="LO32" s="803"/>
      <c r="LP32" s="803"/>
      <c r="LQ32" s="803"/>
      <c r="LR32" s="803"/>
      <c r="LS32" s="803"/>
      <c r="LT32" s="803"/>
      <c r="LU32" s="803"/>
      <c r="LV32" s="803"/>
      <c r="LW32" s="803"/>
      <c r="LX32" s="803"/>
      <c r="LY32" s="803"/>
      <c r="LZ32" s="803"/>
      <c r="MA32" s="803"/>
      <c r="MB32" s="803"/>
      <c r="MC32" s="803"/>
      <c r="MD32" s="803"/>
      <c r="ME32" s="803"/>
      <c r="MF32" s="803"/>
      <c r="MG32" s="803"/>
      <c r="MH32" s="803"/>
      <c r="MI32" s="803"/>
      <c r="MJ32" s="803"/>
      <c r="MK32" s="803"/>
      <c r="ML32" s="803"/>
      <c r="MM32" s="803"/>
      <c r="MN32" s="803"/>
      <c r="MO32" s="803"/>
      <c r="MP32" s="803"/>
      <c r="MQ32" s="803"/>
      <c r="MR32" s="803"/>
      <c r="MS32" s="803"/>
      <c r="MT32" s="803"/>
      <c r="MU32" s="803"/>
      <c r="MV32" s="803"/>
      <c r="MW32" s="803"/>
      <c r="MX32" s="803"/>
      <c r="MY32" s="803"/>
      <c r="MZ32" s="803"/>
      <c r="NA32" s="803"/>
      <c r="NB32" s="803"/>
      <c r="NC32" s="803"/>
      <c r="ND32" s="803"/>
      <c r="NE32" s="803"/>
      <c r="NF32" s="803"/>
      <c r="NG32" s="803"/>
      <c r="NH32" s="803"/>
      <c r="NI32" s="803"/>
      <c r="NJ32" s="803"/>
      <c r="NK32" s="803"/>
      <c r="NL32" s="803"/>
      <c r="NM32" s="803"/>
      <c r="NN32" s="803"/>
      <c r="NO32" s="803"/>
      <c r="NP32" s="803"/>
      <c r="NQ32" s="803"/>
      <c r="NR32" s="803"/>
      <c r="NS32" s="803"/>
      <c r="NT32" s="803"/>
      <c r="NU32" s="803"/>
      <c r="NV32" s="803"/>
      <c r="NW32" s="803"/>
      <c r="NX32" s="803"/>
      <c r="NY32" s="803"/>
      <c r="NZ32" s="803"/>
      <c r="OA32" s="803"/>
      <c r="OB32" s="803"/>
      <c r="OC32" s="803"/>
      <c r="OD32" s="803"/>
      <c r="OE32" s="803"/>
      <c r="OF32" s="803"/>
      <c r="OG32" s="803"/>
      <c r="OH32" s="803"/>
      <c r="OI32" s="803"/>
      <c r="OJ32" s="803"/>
      <c r="OK32" s="803"/>
      <c r="OL32" s="803"/>
      <c r="OM32" s="803"/>
      <c r="ON32" s="803"/>
      <c r="OO32" s="803"/>
      <c r="OP32" s="803"/>
      <c r="OQ32" s="803"/>
      <c r="OR32" s="803"/>
      <c r="OS32" s="803"/>
      <c r="OT32" s="803"/>
      <c r="OU32" s="803"/>
      <c r="OV32" s="803"/>
      <c r="OW32" s="803"/>
      <c r="OX32" s="803"/>
      <c r="OY32" s="803"/>
      <c r="OZ32" s="803"/>
      <c r="PA32" s="803"/>
      <c r="PB32" s="803"/>
      <c r="PC32" s="803"/>
      <c r="PD32" s="803"/>
      <c r="PE32" s="803"/>
      <c r="PF32" s="803"/>
      <c r="PG32" s="803"/>
      <c r="PH32" s="803"/>
      <c r="PI32" s="803"/>
      <c r="PJ32" s="803"/>
      <c r="PK32" s="803"/>
      <c r="PL32" s="803"/>
      <c r="PM32" s="803"/>
      <c r="PN32" s="803"/>
      <c r="PO32" s="803"/>
      <c r="PP32" s="803"/>
      <c r="PQ32" s="803"/>
      <c r="PR32" s="803"/>
      <c r="PS32" s="803"/>
      <c r="PT32" s="803"/>
      <c r="PU32" s="803"/>
      <c r="PV32" s="803"/>
      <c r="PW32" s="803"/>
      <c r="PX32" s="803"/>
      <c r="PY32" s="803"/>
      <c r="PZ32" s="803"/>
      <c r="QA32" s="803"/>
      <c r="QB32" s="803"/>
      <c r="QC32" s="803"/>
      <c r="QD32" s="803"/>
      <c r="QE32" s="803"/>
      <c r="QF32" s="803"/>
      <c r="QG32" s="803"/>
      <c r="QH32" s="803"/>
      <c r="QI32" s="803"/>
      <c r="QJ32" s="803"/>
      <c r="QK32" s="803"/>
      <c r="QL32" s="803"/>
      <c r="QM32" s="803"/>
      <c r="QN32" s="803"/>
      <c r="QO32" s="803"/>
      <c r="QP32" s="803"/>
      <c r="QQ32" s="803"/>
      <c r="QR32" s="803"/>
      <c r="QS32" s="803"/>
      <c r="QT32" s="803"/>
      <c r="QU32" s="803"/>
      <c r="QV32" s="803"/>
      <c r="QW32" s="803"/>
      <c r="QX32" s="803"/>
      <c r="QY32" s="803"/>
      <c r="QZ32" s="803"/>
      <c r="RA32" s="803"/>
      <c r="RB32" s="803"/>
      <c r="RC32" s="803"/>
      <c r="RD32" s="803"/>
      <c r="RE32" s="803"/>
      <c r="RF32" s="803"/>
      <c r="RG32" s="803"/>
      <c r="RH32" s="803"/>
      <c r="RI32" s="803"/>
      <c r="RJ32" s="803"/>
      <c r="RK32" s="803"/>
      <c r="RL32" s="803"/>
      <c r="RM32" s="803"/>
      <c r="RN32" s="803"/>
      <c r="RO32" s="803"/>
      <c r="RP32" s="803"/>
      <c r="RQ32" s="803"/>
      <c r="RR32" s="803"/>
      <c r="RS32" s="803"/>
      <c r="RT32" s="803"/>
      <c r="RU32" s="803"/>
      <c r="RV32" s="803"/>
      <c r="RW32" s="803"/>
      <c r="RX32" s="803"/>
      <c r="RY32" s="803"/>
      <c r="RZ32" s="803"/>
      <c r="SA32" s="803"/>
      <c r="SB32" s="803"/>
      <c r="SC32" s="803"/>
      <c r="SD32" s="803"/>
      <c r="SE32" s="803"/>
      <c r="SF32" s="803"/>
      <c r="SG32" s="803"/>
      <c r="SH32" s="803"/>
      <c r="SI32" s="803"/>
      <c r="SJ32" s="803"/>
      <c r="SK32" s="803"/>
      <c r="SL32" s="803"/>
      <c r="SM32" s="803"/>
      <c r="SN32" s="803"/>
      <c r="SO32" s="803"/>
      <c r="SP32" s="803"/>
      <c r="SQ32" s="803"/>
      <c r="SR32" s="803"/>
      <c r="SS32" s="803"/>
      <c r="ST32" s="803"/>
      <c r="SU32" s="803"/>
      <c r="SV32" s="803"/>
      <c r="SW32" s="803"/>
      <c r="SX32" s="803"/>
      <c r="SY32" s="803"/>
      <c r="SZ32" s="803"/>
      <c r="TA32" s="803"/>
      <c r="TB32" s="803"/>
      <c r="TC32" s="803"/>
      <c r="TD32" s="803"/>
      <c r="TE32" s="803"/>
      <c r="TF32" s="803"/>
      <c r="TG32" s="803"/>
      <c r="TH32" s="803"/>
      <c r="TI32" s="803"/>
      <c r="TJ32" s="803"/>
      <c r="TK32" s="803"/>
      <c r="TL32" s="803"/>
      <c r="TM32" s="803"/>
      <c r="TN32" s="803"/>
      <c r="TO32" s="803"/>
      <c r="TP32" s="803"/>
      <c r="TQ32" s="803"/>
      <c r="TR32" s="803"/>
      <c r="TS32" s="803"/>
      <c r="TT32" s="803"/>
      <c r="TU32" s="803"/>
      <c r="TV32" s="803"/>
      <c r="TW32" s="803"/>
      <c r="TX32" s="803"/>
      <c r="TY32" s="803"/>
      <c r="TZ32" s="803"/>
      <c r="UA32" s="803"/>
      <c r="UB32" s="803"/>
      <c r="UC32" s="803"/>
      <c r="UD32" s="803"/>
      <c r="UE32" s="803"/>
      <c r="UF32" s="803"/>
      <c r="UG32" s="803"/>
      <c r="UH32" s="803"/>
      <c r="UI32" s="803"/>
      <c r="UJ32" s="803"/>
      <c r="UK32" s="803"/>
      <c r="UL32" s="803"/>
      <c r="UM32" s="803"/>
      <c r="UN32" s="803"/>
      <c r="UO32" s="803"/>
      <c r="UP32" s="803"/>
      <c r="UQ32" s="803"/>
      <c r="UR32" s="803"/>
      <c r="US32" s="803"/>
      <c r="UT32" s="803"/>
      <c r="UU32" s="803"/>
      <c r="UV32" s="803"/>
      <c r="UW32" s="803"/>
      <c r="UX32" s="803"/>
      <c r="UY32" s="803"/>
      <c r="UZ32" s="803"/>
      <c r="VA32" s="803"/>
      <c r="VB32" s="803"/>
      <c r="VC32" s="803"/>
      <c r="VD32" s="803"/>
      <c r="VE32" s="803"/>
      <c r="VF32" s="803"/>
      <c r="VG32" s="803"/>
      <c r="VH32" s="803"/>
      <c r="VI32" s="803"/>
      <c r="VJ32" s="803"/>
      <c r="VK32" s="803"/>
      <c r="VL32" s="803"/>
      <c r="VM32" s="803"/>
      <c r="VN32" s="803"/>
      <c r="VO32" s="803"/>
      <c r="VP32" s="803"/>
      <c r="VQ32" s="803"/>
      <c r="VR32" s="803"/>
      <c r="VS32" s="803"/>
      <c r="VT32" s="803"/>
      <c r="VU32" s="803"/>
      <c r="VV32" s="803"/>
      <c r="VW32" s="803"/>
      <c r="VX32" s="803"/>
      <c r="VY32" s="803"/>
      <c r="VZ32" s="803"/>
      <c r="WA32" s="803"/>
      <c r="WB32" s="803"/>
      <c r="WC32" s="803"/>
      <c r="WD32" s="803"/>
      <c r="WE32" s="803"/>
      <c r="WF32" s="803"/>
      <c r="WG32" s="803"/>
      <c r="WH32" s="803"/>
      <c r="WI32" s="803"/>
      <c r="WJ32" s="803"/>
      <c r="WK32" s="803"/>
      <c r="WL32" s="803"/>
      <c r="WM32" s="803"/>
      <c r="WN32" s="803"/>
      <c r="WO32" s="803"/>
      <c r="WP32" s="803"/>
      <c r="WQ32" s="803"/>
      <c r="WR32" s="803"/>
      <c r="WS32" s="803"/>
      <c r="WT32" s="803"/>
      <c r="WU32" s="803"/>
      <c r="WV32" s="803"/>
      <c r="WW32" s="803"/>
      <c r="WX32" s="803"/>
      <c r="WY32" s="803"/>
      <c r="WZ32" s="803"/>
      <c r="XA32" s="803"/>
    </row>
    <row r="33" spans="1:625" s="803" customFormat="1" ht="37.5" outlineLevel="1">
      <c r="A33" s="853">
        <f t="shared" si="0"/>
        <v>27</v>
      </c>
      <c r="B33" s="855" t="s">
        <v>878</v>
      </c>
      <c r="C33" s="905">
        <v>833</v>
      </c>
      <c r="D33" s="905" t="s">
        <v>372</v>
      </c>
      <c r="E33" s="905" t="s">
        <v>429</v>
      </c>
      <c r="F33" s="905" t="s">
        <v>1150</v>
      </c>
      <c r="G33" s="904">
        <v>414</v>
      </c>
      <c r="H33" s="861">
        <v>37</v>
      </c>
      <c r="I33" s="861">
        <v>135</v>
      </c>
      <c r="J33" s="830"/>
      <c r="K33" s="830"/>
      <c r="L33" s="830"/>
      <c r="M33" s="830"/>
      <c r="N33" s="830"/>
      <c r="O33" s="830"/>
      <c r="P33" s="830"/>
      <c r="Q33" s="830"/>
      <c r="R33" s="830"/>
      <c r="S33" s="830"/>
      <c r="T33" s="830"/>
      <c r="U33" s="830"/>
      <c r="V33" s="830"/>
      <c r="W33" s="830"/>
      <c r="X33" s="830"/>
      <c r="Y33" s="830"/>
      <c r="Z33" s="830"/>
      <c r="AA33" s="830"/>
      <c r="AB33" s="830"/>
      <c r="AC33" s="830"/>
      <c r="AD33" s="830"/>
      <c r="AE33" s="830"/>
      <c r="AF33" s="830"/>
      <c r="AG33" s="830"/>
      <c r="AH33" s="830"/>
      <c r="AI33" s="830"/>
      <c r="AJ33" s="830"/>
      <c r="AK33" s="830"/>
      <c r="AL33" s="830"/>
      <c r="AM33" s="830"/>
      <c r="AN33" s="830"/>
      <c r="AO33" s="830"/>
      <c r="AP33" s="830"/>
      <c r="AQ33" s="830"/>
      <c r="AR33" s="830"/>
      <c r="AS33" s="830"/>
      <c r="AT33" s="830"/>
      <c r="AU33" s="830"/>
      <c r="AV33" s="830"/>
      <c r="AW33" s="830"/>
      <c r="AX33" s="830"/>
      <c r="AY33" s="830"/>
      <c r="AZ33" s="830"/>
      <c r="BA33" s="830"/>
      <c r="BB33" s="830"/>
      <c r="BC33" s="830"/>
      <c r="BD33" s="830"/>
      <c r="BE33" s="830"/>
      <c r="BF33" s="830"/>
      <c r="BG33" s="830"/>
      <c r="BH33" s="830"/>
      <c r="BI33" s="830"/>
      <c r="BJ33" s="830"/>
      <c r="BK33" s="830"/>
      <c r="BL33" s="830"/>
      <c r="BM33" s="830"/>
      <c r="BN33" s="830"/>
      <c r="BO33" s="830"/>
      <c r="BP33" s="830"/>
      <c r="BQ33" s="830"/>
      <c r="BR33" s="830"/>
      <c r="BS33" s="830"/>
      <c r="BT33" s="830"/>
      <c r="BU33" s="830"/>
      <c r="BV33" s="830"/>
      <c r="BW33" s="830"/>
      <c r="BX33" s="830"/>
      <c r="BY33" s="830"/>
      <c r="BZ33" s="830"/>
      <c r="CA33" s="830"/>
      <c r="CB33" s="830"/>
      <c r="CC33" s="830"/>
      <c r="CD33" s="830"/>
      <c r="CE33" s="830"/>
      <c r="CF33" s="830"/>
      <c r="CG33" s="830"/>
      <c r="CH33" s="830"/>
      <c r="CI33" s="830"/>
      <c r="CJ33" s="830"/>
      <c r="CK33" s="830"/>
      <c r="CL33" s="830"/>
      <c r="CM33" s="830"/>
      <c r="CN33" s="830"/>
      <c r="CO33" s="830"/>
      <c r="CP33" s="830"/>
      <c r="CQ33" s="830"/>
      <c r="CR33" s="830"/>
      <c r="CS33" s="830"/>
      <c r="CT33" s="830"/>
      <c r="CU33" s="830"/>
      <c r="CV33" s="830"/>
      <c r="CW33" s="830"/>
      <c r="CX33" s="830"/>
      <c r="CY33" s="830"/>
      <c r="CZ33" s="830"/>
      <c r="DA33" s="830"/>
      <c r="DB33" s="830"/>
      <c r="DC33" s="830"/>
      <c r="DD33" s="830"/>
      <c r="DE33" s="830"/>
      <c r="DF33" s="830"/>
      <c r="DG33" s="830"/>
      <c r="DH33" s="830"/>
      <c r="DI33" s="830"/>
      <c r="DJ33" s="830"/>
      <c r="DK33" s="830"/>
      <c r="DL33" s="830"/>
      <c r="DM33" s="830"/>
      <c r="DN33" s="830"/>
      <c r="DO33" s="830"/>
      <c r="DP33" s="830"/>
      <c r="DQ33" s="830"/>
      <c r="DR33" s="830"/>
      <c r="DS33" s="830"/>
      <c r="DT33" s="830"/>
      <c r="DU33" s="830"/>
      <c r="DV33" s="830"/>
      <c r="DW33" s="830"/>
      <c r="DX33" s="830"/>
      <c r="DY33" s="830"/>
      <c r="DZ33" s="830"/>
      <c r="EA33" s="830"/>
      <c r="EB33" s="830"/>
      <c r="EC33" s="830"/>
      <c r="ED33" s="830"/>
      <c r="EE33" s="830"/>
      <c r="EF33" s="830"/>
      <c r="EG33" s="830"/>
      <c r="EH33" s="830"/>
      <c r="EI33" s="830"/>
      <c r="EJ33" s="830"/>
      <c r="EK33" s="830"/>
      <c r="EL33" s="830"/>
      <c r="EM33" s="830"/>
      <c r="EN33" s="830"/>
      <c r="EO33" s="830"/>
      <c r="EP33" s="830"/>
      <c r="EQ33" s="830"/>
      <c r="ER33" s="830"/>
      <c r="ES33" s="830"/>
      <c r="ET33" s="830"/>
      <c r="EU33" s="830"/>
      <c r="EV33" s="830"/>
      <c r="EW33" s="830"/>
      <c r="EX33" s="830"/>
      <c r="EY33" s="830"/>
      <c r="EZ33" s="830"/>
      <c r="FA33" s="830"/>
      <c r="FB33" s="830"/>
      <c r="FC33" s="830"/>
      <c r="FD33" s="830"/>
      <c r="FE33" s="830"/>
      <c r="FF33" s="830"/>
      <c r="FG33" s="830"/>
      <c r="FH33" s="830"/>
      <c r="FI33" s="830"/>
      <c r="FJ33" s="830"/>
      <c r="FK33" s="830"/>
      <c r="FL33" s="830"/>
      <c r="FM33" s="830"/>
      <c r="FN33" s="830"/>
      <c r="FO33" s="830"/>
      <c r="FP33" s="830"/>
      <c r="FQ33" s="830"/>
      <c r="FR33" s="830"/>
      <c r="FS33" s="830"/>
      <c r="FT33" s="830"/>
      <c r="FU33" s="830"/>
      <c r="FV33" s="830"/>
      <c r="FW33" s="830"/>
      <c r="FX33" s="830"/>
      <c r="FY33" s="830"/>
      <c r="FZ33" s="830"/>
      <c r="GA33" s="830"/>
      <c r="GB33" s="830"/>
      <c r="GC33" s="830"/>
      <c r="GD33" s="830"/>
      <c r="GE33" s="830"/>
      <c r="GF33" s="830"/>
      <c r="GG33" s="830"/>
      <c r="GH33" s="830"/>
      <c r="GI33" s="830"/>
      <c r="GJ33" s="830"/>
      <c r="GK33" s="830"/>
      <c r="GL33" s="830"/>
      <c r="GM33" s="830"/>
      <c r="GN33" s="830"/>
      <c r="GO33" s="830"/>
      <c r="GP33" s="830"/>
      <c r="GQ33" s="830"/>
      <c r="GR33" s="830"/>
      <c r="GS33" s="830"/>
      <c r="GT33" s="830"/>
      <c r="GU33" s="830"/>
      <c r="GV33" s="830"/>
      <c r="GW33" s="830"/>
      <c r="GX33" s="830"/>
      <c r="GY33" s="830"/>
      <c r="GZ33" s="830"/>
      <c r="HA33" s="830"/>
      <c r="HB33" s="830"/>
      <c r="HC33" s="830"/>
      <c r="HD33" s="830"/>
      <c r="HE33" s="830"/>
      <c r="HF33" s="830"/>
      <c r="HG33" s="830"/>
      <c r="HH33" s="830"/>
      <c r="HI33" s="830"/>
      <c r="HJ33" s="830"/>
      <c r="HK33" s="830"/>
      <c r="HL33" s="830"/>
      <c r="HM33" s="830"/>
      <c r="HN33" s="830"/>
      <c r="HO33" s="830"/>
      <c r="HP33" s="830"/>
      <c r="HQ33" s="830"/>
      <c r="HR33" s="830"/>
      <c r="HS33" s="830"/>
      <c r="HT33" s="830"/>
      <c r="HU33" s="830"/>
      <c r="HV33" s="830"/>
      <c r="HW33" s="830"/>
      <c r="HX33" s="830"/>
      <c r="HY33" s="830"/>
      <c r="HZ33" s="830"/>
      <c r="IA33" s="830"/>
      <c r="IB33" s="830"/>
      <c r="IC33" s="830"/>
      <c r="ID33" s="830"/>
      <c r="IE33" s="830"/>
      <c r="IF33" s="830"/>
      <c r="IG33" s="830"/>
      <c r="IH33" s="830"/>
      <c r="II33" s="830"/>
      <c r="IJ33" s="830"/>
      <c r="IK33" s="830"/>
      <c r="IL33" s="830"/>
      <c r="IM33" s="830"/>
      <c r="IN33" s="830"/>
      <c r="IO33" s="830"/>
      <c r="IP33" s="830"/>
      <c r="IQ33" s="830"/>
      <c r="IR33" s="830"/>
      <c r="IS33" s="830"/>
      <c r="IT33" s="830"/>
      <c r="IU33" s="830"/>
      <c r="IV33" s="830"/>
      <c r="IW33" s="830"/>
      <c r="IX33" s="830"/>
      <c r="IY33" s="830"/>
      <c r="IZ33" s="830"/>
      <c r="JA33" s="830"/>
      <c r="JB33" s="830"/>
      <c r="JC33" s="830"/>
      <c r="JD33" s="830"/>
      <c r="JE33" s="830"/>
      <c r="JF33" s="830"/>
      <c r="JG33" s="830"/>
      <c r="JH33" s="830"/>
      <c r="JI33" s="830"/>
      <c r="JJ33" s="830"/>
      <c r="JK33" s="830"/>
      <c r="JL33" s="830"/>
      <c r="JM33" s="830"/>
      <c r="JN33" s="830"/>
      <c r="JO33" s="830"/>
      <c r="JP33" s="830"/>
      <c r="JQ33" s="830"/>
      <c r="JR33" s="830"/>
      <c r="JS33" s="830"/>
      <c r="JT33" s="830"/>
      <c r="JU33" s="830"/>
      <c r="JV33" s="830"/>
      <c r="JW33" s="830"/>
      <c r="JX33" s="830"/>
      <c r="JY33" s="830"/>
      <c r="JZ33" s="830"/>
      <c r="KA33" s="830"/>
      <c r="KB33" s="830"/>
      <c r="KC33" s="830"/>
      <c r="KD33" s="830"/>
      <c r="KE33" s="830"/>
      <c r="KF33" s="830"/>
      <c r="KG33" s="830"/>
      <c r="KH33" s="830"/>
      <c r="KI33" s="830"/>
      <c r="KJ33" s="830"/>
      <c r="KK33" s="830"/>
      <c r="KL33" s="830"/>
      <c r="KM33" s="830"/>
      <c r="KN33" s="830"/>
      <c r="KO33" s="830"/>
      <c r="KP33" s="830"/>
      <c r="KQ33" s="830"/>
      <c r="KR33" s="830"/>
      <c r="KS33" s="830"/>
      <c r="KT33" s="830"/>
      <c r="KU33" s="830"/>
      <c r="KV33" s="830"/>
      <c r="KW33" s="830"/>
      <c r="KX33" s="830"/>
      <c r="KY33" s="830"/>
      <c r="KZ33" s="830"/>
      <c r="LA33" s="830"/>
      <c r="LB33" s="830"/>
      <c r="LC33" s="830"/>
      <c r="LD33" s="830"/>
      <c r="LE33" s="830"/>
      <c r="LF33" s="830"/>
      <c r="LG33" s="830"/>
      <c r="LH33" s="830"/>
      <c r="LI33" s="830"/>
      <c r="LJ33" s="830"/>
      <c r="LK33" s="830"/>
      <c r="LL33" s="830"/>
      <c r="LM33" s="830"/>
      <c r="LN33" s="830"/>
      <c r="LO33" s="830"/>
      <c r="LP33" s="830"/>
      <c r="LQ33" s="830"/>
      <c r="LR33" s="830"/>
      <c r="LS33" s="830"/>
      <c r="LT33" s="830"/>
      <c r="LU33" s="830"/>
      <c r="LV33" s="830"/>
      <c r="LW33" s="830"/>
      <c r="LX33" s="830"/>
      <c r="LY33" s="830"/>
      <c r="LZ33" s="830"/>
      <c r="MA33" s="830"/>
      <c r="MB33" s="830"/>
      <c r="MC33" s="830"/>
      <c r="MD33" s="830"/>
      <c r="ME33" s="830"/>
      <c r="MF33" s="830"/>
      <c r="MG33" s="830"/>
      <c r="MH33" s="830"/>
      <c r="MI33" s="830"/>
      <c r="MJ33" s="830"/>
      <c r="MK33" s="830"/>
      <c r="ML33" s="830"/>
      <c r="MM33" s="830"/>
      <c r="MN33" s="830"/>
      <c r="MO33" s="830"/>
      <c r="MP33" s="830"/>
      <c r="MQ33" s="830"/>
      <c r="MR33" s="830"/>
      <c r="MS33" s="830"/>
      <c r="MT33" s="830"/>
      <c r="MU33" s="830"/>
      <c r="MV33" s="830"/>
      <c r="MW33" s="830"/>
      <c r="MX33" s="830"/>
      <c r="MY33" s="830"/>
      <c r="MZ33" s="830"/>
      <c r="NA33" s="830"/>
      <c r="NB33" s="830"/>
      <c r="NC33" s="830"/>
      <c r="ND33" s="830"/>
      <c r="NE33" s="830"/>
      <c r="NF33" s="830"/>
      <c r="NG33" s="830"/>
      <c r="NH33" s="830"/>
      <c r="NI33" s="830"/>
      <c r="NJ33" s="830"/>
      <c r="NK33" s="830"/>
      <c r="NL33" s="830"/>
      <c r="NM33" s="830"/>
      <c r="NN33" s="830"/>
      <c r="NO33" s="830"/>
      <c r="NP33" s="830"/>
      <c r="NQ33" s="830"/>
      <c r="NR33" s="830"/>
      <c r="NS33" s="830"/>
      <c r="NT33" s="830"/>
      <c r="NU33" s="830"/>
      <c r="NV33" s="830"/>
      <c r="NW33" s="830"/>
      <c r="NX33" s="830"/>
      <c r="NY33" s="830"/>
      <c r="NZ33" s="830"/>
      <c r="OA33" s="830"/>
      <c r="OB33" s="830"/>
      <c r="OC33" s="830"/>
      <c r="OD33" s="830"/>
      <c r="OE33" s="830"/>
      <c r="OF33" s="830"/>
      <c r="OG33" s="830"/>
      <c r="OH33" s="830"/>
      <c r="OI33" s="830"/>
      <c r="OJ33" s="830"/>
      <c r="OK33" s="830"/>
      <c r="OL33" s="830"/>
      <c r="OM33" s="830"/>
      <c r="ON33" s="830"/>
      <c r="OO33" s="830"/>
      <c r="OP33" s="830"/>
      <c r="OQ33" s="830"/>
      <c r="OR33" s="830"/>
      <c r="OS33" s="830"/>
      <c r="OT33" s="830"/>
      <c r="OU33" s="830"/>
      <c r="OV33" s="830"/>
      <c r="OW33" s="830"/>
      <c r="OX33" s="830"/>
      <c r="OY33" s="830"/>
      <c r="OZ33" s="830"/>
      <c r="PA33" s="830"/>
      <c r="PB33" s="830"/>
      <c r="PC33" s="830"/>
      <c r="PD33" s="830"/>
      <c r="PE33" s="830"/>
      <c r="PF33" s="830"/>
      <c r="PG33" s="830"/>
      <c r="PH33" s="830"/>
      <c r="PI33" s="830"/>
      <c r="PJ33" s="830"/>
      <c r="PK33" s="830"/>
      <c r="PL33" s="830"/>
      <c r="PM33" s="830"/>
      <c r="PN33" s="830"/>
      <c r="PO33" s="830"/>
      <c r="PP33" s="830"/>
      <c r="PQ33" s="830"/>
      <c r="PR33" s="830"/>
      <c r="PS33" s="830"/>
      <c r="PT33" s="830"/>
      <c r="PU33" s="830"/>
      <c r="PV33" s="830"/>
      <c r="PW33" s="830"/>
      <c r="PX33" s="830"/>
      <c r="PY33" s="830"/>
      <c r="PZ33" s="830"/>
      <c r="QA33" s="830"/>
      <c r="QB33" s="830"/>
      <c r="QC33" s="830"/>
      <c r="QD33" s="830"/>
      <c r="QE33" s="830"/>
      <c r="QF33" s="830"/>
      <c r="QG33" s="830"/>
      <c r="QH33" s="830"/>
      <c r="QI33" s="830"/>
      <c r="QJ33" s="830"/>
      <c r="QK33" s="830"/>
      <c r="QL33" s="830"/>
      <c r="QM33" s="830"/>
      <c r="QN33" s="830"/>
      <c r="QO33" s="830"/>
      <c r="QP33" s="830"/>
      <c r="QQ33" s="830"/>
      <c r="QR33" s="830"/>
      <c r="QS33" s="830"/>
      <c r="QT33" s="830"/>
      <c r="QU33" s="830"/>
      <c r="QV33" s="830"/>
      <c r="QW33" s="830"/>
      <c r="QX33" s="830"/>
      <c r="QY33" s="830"/>
      <c r="QZ33" s="830"/>
      <c r="RA33" s="830"/>
      <c r="RB33" s="830"/>
      <c r="RC33" s="830"/>
      <c r="RD33" s="830"/>
      <c r="RE33" s="830"/>
      <c r="RF33" s="830"/>
      <c r="RG33" s="830"/>
      <c r="RH33" s="830"/>
      <c r="RI33" s="830"/>
      <c r="RJ33" s="830"/>
      <c r="RK33" s="830"/>
      <c r="RL33" s="830"/>
      <c r="RM33" s="830"/>
      <c r="RN33" s="830"/>
      <c r="RO33" s="830"/>
      <c r="RP33" s="830"/>
      <c r="RQ33" s="830"/>
      <c r="RR33" s="830"/>
      <c r="RS33" s="830"/>
      <c r="RT33" s="830"/>
      <c r="RU33" s="830"/>
      <c r="RV33" s="830"/>
      <c r="RW33" s="830"/>
      <c r="RX33" s="830"/>
      <c r="RY33" s="830"/>
      <c r="RZ33" s="830"/>
      <c r="SA33" s="830"/>
      <c r="SB33" s="830"/>
      <c r="SC33" s="830"/>
      <c r="SD33" s="830"/>
      <c r="SE33" s="830"/>
      <c r="SF33" s="830"/>
      <c r="SG33" s="830"/>
      <c r="SH33" s="830"/>
      <c r="SI33" s="830"/>
      <c r="SJ33" s="830"/>
      <c r="SK33" s="830"/>
      <c r="SL33" s="830"/>
      <c r="SM33" s="830"/>
      <c r="SN33" s="830"/>
      <c r="SO33" s="830"/>
      <c r="SP33" s="830"/>
      <c r="SQ33" s="830"/>
      <c r="SR33" s="830"/>
      <c r="SS33" s="830"/>
      <c r="ST33" s="830"/>
      <c r="SU33" s="830"/>
      <c r="SV33" s="830"/>
      <c r="SW33" s="830"/>
      <c r="SX33" s="830"/>
      <c r="SY33" s="830"/>
      <c r="SZ33" s="830"/>
      <c r="TA33" s="830"/>
      <c r="TB33" s="830"/>
      <c r="TC33" s="830"/>
      <c r="TD33" s="830"/>
      <c r="TE33" s="830"/>
      <c r="TF33" s="830"/>
      <c r="TG33" s="830"/>
      <c r="TH33" s="830"/>
      <c r="TI33" s="830"/>
      <c r="TJ33" s="830"/>
      <c r="TK33" s="830"/>
      <c r="TL33" s="830"/>
      <c r="TM33" s="830"/>
      <c r="TN33" s="830"/>
      <c r="TO33" s="830"/>
      <c r="TP33" s="830"/>
      <c r="TQ33" s="830"/>
      <c r="TR33" s="830"/>
      <c r="TS33" s="830"/>
      <c r="TT33" s="830"/>
      <c r="TU33" s="830"/>
      <c r="TV33" s="830"/>
      <c r="TW33" s="830"/>
      <c r="TX33" s="830"/>
      <c r="TY33" s="830"/>
      <c r="TZ33" s="830"/>
      <c r="UA33" s="830"/>
      <c r="UB33" s="830"/>
      <c r="UC33" s="830"/>
      <c r="UD33" s="830"/>
      <c r="UE33" s="830"/>
      <c r="UF33" s="830"/>
      <c r="UG33" s="830"/>
      <c r="UH33" s="830"/>
      <c r="UI33" s="830"/>
      <c r="UJ33" s="830"/>
      <c r="UK33" s="830"/>
      <c r="UL33" s="830"/>
      <c r="UM33" s="830"/>
      <c r="UN33" s="830"/>
      <c r="UO33" s="830"/>
      <c r="UP33" s="830"/>
      <c r="UQ33" s="830"/>
      <c r="UR33" s="830"/>
      <c r="US33" s="830"/>
      <c r="UT33" s="830"/>
      <c r="UU33" s="830"/>
      <c r="UV33" s="830"/>
      <c r="UW33" s="830"/>
      <c r="UX33" s="830"/>
      <c r="UY33" s="830"/>
      <c r="UZ33" s="830"/>
      <c r="VA33" s="830"/>
      <c r="VB33" s="830"/>
      <c r="VC33" s="830"/>
      <c r="VD33" s="830"/>
      <c r="VE33" s="830"/>
      <c r="VF33" s="830"/>
      <c r="VG33" s="830"/>
      <c r="VH33" s="830"/>
      <c r="VI33" s="830"/>
      <c r="VJ33" s="830"/>
      <c r="VK33" s="830"/>
      <c r="VL33" s="830"/>
      <c r="VM33" s="830"/>
      <c r="VN33" s="830"/>
      <c r="VO33" s="830"/>
      <c r="VP33" s="830"/>
      <c r="VQ33" s="830"/>
      <c r="VR33" s="830"/>
      <c r="VS33" s="830"/>
      <c r="VT33" s="830"/>
      <c r="VU33" s="830"/>
      <c r="VV33" s="830"/>
      <c r="VW33" s="830"/>
      <c r="VX33" s="830"/>
      <c r="VY33" s="830"/>
      <c r="VZ33" s="830"/>
      <c r="WA33" s="830"/>
      <c r="WB33" s="830"/>
      <c r="WC33" s="830"/>
      <c r="WD33" s="830"/>
      <c r="WE33" s="830"/>
      <c r="WF33" s="830"/>
      <c r="WG33" s="830"/>
      <c r="WH33" s="830"/>
      <c r="WI33" s="830"/>
      <c r="WJ33" s="830"/>
      <c r="WK33" s="830"/>
      <c r="WL33" s="830"/>
      <c r="WM33" s="830"/>
      <c r="WN33" s="830"/>
      <c r="WO33" s="830"/>
      <c r="WP33" s="830"/>
      <c r="WQ33" s="830"/>
      <c r="WR33" s="830"/>
      <c r="WS33" s="830"/>
      <c r="WT33" s="830"/>
      <c r="WU33" s="830"/>
      <c r="WV33" s="830"/>
      <c r="WW33" s="830"/>
      <c r="WX33" s="830"/>
      <c r="WY33" s="830"/>
      <c r="WZ33" s="830"/>
      <c r="XA33" s="830"/>
    </row>
    <row r="34" spans="1:625" s="802" customFormat="1" ht="37.5" outlineLevel="1">
      <c r="A34" s="853">
        <f t="shared" si="0"/>
        <v>28</v>
      </c>
      <c r="B34" s="855" t="s">
        <v>927</v>
      </c>
      <c r="C34" s="905">
        <v>833</v>
      </c>
      <c r="D34" s="905" t="s">
        <v>328</v>
      </c>
      <c r="E34" s="905" t="s">
        <v>371</v>
      </c>
      <c r="F34" s="905" t="s">
        <v>1149</v>
      </c>
      <c r="G34" s="904">
        <v>414</v>
      </c>
      <c r="H34" s="861">
        <v>223.45699999999999</v>
      </c>
      <c r="I34" s="861">
        <v>215.1</v>
      </c>
    </row>
    <row r="35" spans="1:625" ht="37.5" outlineLevel="1">
      <c r="A35" s="853">
        <f t="shared" si="0"/>
        <v>29</v>
      </c>
      <c r="B35" s="934" t="s">
        <v>968</v>
      </c>
      <c r="C35" s="935" t="s">
        <v>911</v>
      </c>
      <c r="D35" s="935" t="s">
        <v>328</v>
      </c>
      <c r="E35" s="935" t="s">
        <v>371</v>
      </c>
      <c r="F35" s="935" t="s">
        <v>1149</v>
      </c>
      <c r="G35" s="937">
        <v>414</v>
      </c>
      <c r="H35" s="938">
        <v>47</v>
      </c>
      <c r="I35" s="938">
        <v>610.52800000000002</v>
      </c>
    </row>
    <row r="36" spans="1:625" ht="37.5" outlineLevel="1">
      <c r="A36" s="853">
        <f t="shared" si="0"/>
        <v>30</v>
      </c>
      <c r="B36" s="804" t="s">
        <v>953</v>
      </c>
      <c r="C36" s="905" t="s">
        <v>911</v>
      </c>
      <c r="D36" s="859" t="s">
        <v>328</v>
      </c>
      <c r="E36" s="859" t="s">
        <v>371</v>
      </c>
      <c r="F36" s="905" t="s">
        <v>1149</v>
      </c>
      <c r="G36" s="904">
        <v>414</v>
      </c>
      <c r="H36" s="861">
        <v>52.716999999999999</v>
      </c>
      <c r="I36" s="861">
        <v>0</v>
      </c>
    </row>
    <row r="37" spans="1:625" ht="37.5" outlineLevel="1">
      <c r="A37" s="853">
        <f t="shared" si="0"/>
        <v>31</v>
      </c>
      <c r="B37" s="804" t="s">
        <v>969</v>
      </c>
      <c r="C37" s="905" t="s">
        <v>911</v>
      </c>
      <c r="D37" s="905" t="s">
        <v>328</v>
      </c>
      <c r="E37" s="905" t="s">
        <v>371</v>
      </c>
      <c r="F37" s="905" t="s">
        <v>1149</v>
      </c>
      <c r="G37" s="904">
        <v>414</v>
      </c>
      <c r="H37" s="861">
        <v>23.55</v>
      </c>
      <c r="I37" s="861">
        <v>84.5</v>
      </c>
    </row>
    <row r="38" spans="1:625" s="803" customFormat="1" ht="37.5" outlineLevel="1">
      <c r="A38" s="853">
        <f t="shared" si="0"/>
        <v>32</v>
      </c>
      <c r="B38" s="940" t="s">
        <v>1089</v>
      </c>
      <c r="C38" s="935">
        <v>833</v>
      </c>
      <c r="D38" s="935" t="s">
        <v>328</v>
      </c>
      <c r="E38" s="935" t="s">
        <v>79</v>
      </c>
      <c r="F38" s="935" t="s">
        <v>1226</v>
      </c>
      <c r="G38" s="937">
        <v>414</v>
      </c>
      <c r="H38" s="938">
        <v>193.16399999999999</v>
      </c>
      <c r="I38" s="938">
        <v>114.937</v>
      </c>
    </row>
    <row r="39" spans="1:625" s="829" customFormat="1" ht="37.5" outlineLevel="1">
      <c r="A39" s="853">
        <f t="shared" si="0"/>
        <v>33</v>
      </c>
      <c r="B39" s="934" t="s">
        <v>929</v>
      </c>
      <c r="C39" s="935" t="s">
        <v>911</v>
      </c>
      <c r="D39" s="935" t="s">
        <v>328</v>
      </c>
      <c r="E39" s="935" t="s">
        <v>79</v>
      </c>
      <c r="F39" s="935" t="s">
        <v>1226</v>
      </c>
      <c r="G39" s="937">
        <v>414</v>
      </c>
      <c r="H39" s="939">
        <v>209.93</v>
      </c>
      <c r="I39" s="939">
        <v>449.2</v>
      </c>
    </row>
    <row r="40" spans="1:625" ht="37.5" outlineLevel="1">
      <c r="A40" s="853">
        <f t="shared" si="0"/>
        <v>34</v>
      </c>
      <c r="B40" s="811" t="s">
        <v>930</v>
      </c>
      <c r="C40" s="905">
        <v>833</v>
      </c>
      <c r="D40" s="905" t="s">
        <v>328</v>
      </c>
      <c r="E40" s="905" t="s">
        <v>79</v>
      </c>
      <c r="F40" s="905" t="s">
        <v>1226</v>
      </c>
      <c r="G40" s="904">
        <v>414</v>
      </c>
      <c r="H40" s="861">
        <v>100</v>
      </c>
      <c r="I40" s="861">
        <v>50</v>
      </c>
    </row>
    <row r="41" spans="1:625" ht="37.5" outlineLevel="1">
      <c r="A41" s="853">
        <f t="shared" si="0"/>
        <v>35</v>
      </c>
      <c r="B41" s="811" t="s">
        <v>931</v>
      </c>
      <c r="C41" s="905">
        <v>833</v>
      </c>
      <c r="D41" s="905" t="s">
        <v>328</v>
      </c>
      <c r="E41" s="905" t="s">
        <v>79</v>
      </c>
      <c r="F41" s="905" t="s">
        <v>1226</v>
      </c>
      <c r="G41" s="904">
        <v>414</v>
      </c>
      <c r="H41" s="861">
        <v>0</v>
      </c>
      <c r="I41" s="861">
        <v>0.5</v>
      </c>
    </row>
    <row r="42" spans="1:625" s="817" customFormat="1" ht="93.75" outlineLevel="1">
      <c r="A42" s="853">
        <f t="shared" si="0"/>
        <v>36</v>
      </c>
      <c r="B42" s="855" t="s">
        <v>932</v>
      </c>
      <c r="C42" s="905" t="s">
        <v>911</v>
      </c>
      <c r="D42" s="905" t="s">
        <v>328</v>
      </c>
      <c r="E42" s="905" t="s">
        <v>78</v>
      </c>
      <c r="F42" s="905" t="s">
        <v>1149</v>
      </c>
      <c r="G42" s="904">
        <v>414</v>
      </c>
      <c r="H42" s="861">
        <v>0.1</v>
      </c>
      <c r="I42" s="861">
        <v>0.1</v>
      </c>
    </row>
    <row r="43" spans="1:625" s="817" customFormat="1" ht="37.5" outlineLevel="1">
      <c r="A43" s="853">
        <f t="shared" si="0"/>
        <v>37</v>
      </c>
      <c r="B43" s="940" t="s">
        <v>933</v>
      </c>
      <c r="C43" s="935">
        <v>833</v>
      </c>
      <c r="D43" s="935" t="s">
        <v>304</v>
      </c>
      <c r="E43" s="935" t="s">
        <v>371</v>
      </c>
      <c r="F43" s="935" t="s">
        <v>1152</v>
      </c>
      <c r="G43" s="937">
        <v>414</v>
      </c>
      <c r="H43" s="938">
        <v>384.27499999999998</v>
      </c>
      <c r="I43" s="938">
        <v>237.6</v>
      </c>
    </row>
    <row r="44" spans="1:625" ht="37.5" outlineLevel="1">
      <c r="A44" s="853">
        <f t="shared" si="0"/>
        <v>38</v>
      </c>
      <c r="B44" s="804" t="s">
        <v>948</v>
      </c>
      <c r="C44" s="905" t="s">
        <v>911</v>
      </c>
      <c r="D44" s="859" t="s">
        <v>304</v>
      </c>
      <c r="E44" s="859" t="s">
        <v>371</v>
      </c>
      <c r="F44" s="905" t="s">
        <v>1152</v>
      </c>
      <c r="G44" s="904">
        <v>414</v>
      </c>
      <c r="H44" s="861">
        <v>0</v>
      </c>
      <c r="I44" s="861">
        <v>0.1</v>
      </c>
    </row>
    <row r="45" spans="1:625" s="827" customFormat="1" ht="56.25" outlineLevel="1">
      <c r="A45" s="853">
        <f t="shared" si="0"/>
        <v>39</v>
      </c>
      <c r="B45" s="941" t="s">
        <v>934</v>
      </c>
      <c r="C45" s="935">
        <v>833</v>
      </c>
      <c r="D45" s="935" t="s">
        <v>304</v>
      </c>
      <c r="E45" s="935" t="s">
        <v>371</v>
      </c>
      <c r="F45" s="935" t="s">
        <v>1152</v>
      </c>
      <c r="G45" s="937">
        <v>414</v>
      </c>
      <c r="H45" s="938">
        <v>398.50299999999999</v>
      </c>
      <c r="I45" s="861">
        <v>0</v>
      </c>
    </row>
    <row r="46" spans="1:625" ht="56.25" outlineLevel="1">
      <c r="A46" s="853">
        <f t="shared" si="0"/>
        <v>40</v>
      </c>
      <c r="B46" s="814" t="s">
        <v>1233</v>
      </c>
      <c r="C46" s="905" t="s">
        <v>911</v>
      </c>
      <c r="D46" s="859" t="s">
        <v>359</v>
      </c>
      <c r="E46" s="859" t="s">
        <v>371</v>
      </c>
      <c r="F46" s="893" t="s">
        <v>1153</v>
      </c>
      <c r="G46" s="904">
        <v>414</v>
      </c>
      <c r="H46" s="861">
        <v>14.013</v>
      </c>
      <c r="I46" s="861">
        <v>0</v>
      </c>
    </row>
    <row r="47" spans="1:625" ht="37.5" outlineLevel="1">
      <c r="A47" s="853">
        <f t="shared" si="0"/>
        <v>41</v>
      </c>
      <c r="B47" s="814" t="s">
        <v>1238</v>
      </c>
      <c r="C47" s="905" t="s">
        <v>911</v>
      </c>
      <c r="D47" s="859" t="s">
        <v>359</v>
      </c>
      <c r="E47" s="859" t="s">
        <v>371</v>
      </c>
      <c r="F47" s="893" t="s">
        <v>1153</v>
      </c>
      <c r="G47" s="904">
        <v>414</v>
      </c>
      <c r="H47" s="861">
        <v>18.091000000000001</v>
      </c>
      <c r="I47" s="861">
        <v>0</v>
      </c>
    </row>
    <row r="48" spans="1:625" ht="37.5" outlineLevel="1">
      <c r="A48" s="853">
        <f t="shared" si="0"/>
        <v>42</v>
      </c>
      <c r="B48" s="814" t="s">
        <v>1239</v>
      </c>
      <c r="C48" s="905" t="s">
        <v>911</v>
      </c>
      <c r="D48" s="859" t="s">
        <v>359</v>
      </c>
      <c r="E48" s="859" t="s">
        <v>371</v>
      </c>
      <c r="F48" s="893" t="s">
        <v>1153</v>
      </c>
      <c r="G48" s="904">
        <v>414</v>
      </c>
      <c r="H48" s="861">
        <v>127.99299999999999</v>
      </c>
      <c r="I48" s="861">
        <v>0</v>
      </c>
    </row>
    <row r="49" spans="1:625" ht="75" outlineLevel="1">
      <c r="A49" s="853">
        <f t="shared" si="0"/>
        <v>43</v>
      </c>
      <c r="B49" s="814" t="s">
        <v>1298</v>
      </c>
      <c r="C49" s="905" t="s">
        <v>911</v>
      </c>
      <c r="D49" s="859" t="s">
        <v>359</v>
      </c>
      <c r="E49" s="859" t="s">
        <v>371</v>
      </c>
      <c r="F49" s="893" t="s">
        <v>1153</v>
      </c>
      <c r="G49" s="904">
        <v>414</v>
      </c>
      <c r="H49" s="861">
        <v>9.6999999999999993</v>
      </c>
      <c r="I49" s="861">
        <v>10.5</v>
      </c>
    </row>
    <row r="50" spans="1:625" ht="37.5" outlineLevel="1">
      <c r="A50" s="853">
        <f t="shared" si="0"/>
        <v>44</v>
      </c>
      <c r="B50" s="804" t="s">
        <v>1244</v>
      </c>
      <c r="C50" s="905" t="s">
        <v>911</v>
      </c>
      <c r="D50" s="859" t="s">
        <v>359</v>
      </c>
      <c r="E50" s="859" t="s">
        <v>371</v>
      </c>
      <c r="F50" s="893" t="s">
        <v>1153</v>
      </c>
      <c r="G50" s="904">
        <v>414</v>
      </c>
      <c r="H50" s="861">
        <v>54.2</v>
      </c>
      <c r="I50" s="861">
        <v>56.8</v>
      </c>
    </row>
    <row r="51" spans="1:625" ht="37.5" outlineLevel="1">
      <c r="A51" s="853">
        <f t="shared" si="0"/>
        <v>45</v>
      </c>
      <c r="B51" s="804" t="s">
        <v>1243</v>
      </c>
      <c r="C51" s="905" t="s">
        <v>911</v>
      </c>
      <c r="D51" s="859" t="s">
        <v>359</v>
      </c>
      <c r="E51" s="859" t="s">
        <v>371</v>
      </c>
      <c r="F51" s="893" t="s">
        <v>1153</v>
      </c>
      <c r="G51" s="904">
        <v>414</v>
      </c>
      <c r="H51" s="861">
        <v>60.7</v>
      </c>
      <c r="I51" s="861">
        <v>45.1</v>
      </c>
    </row>
    <row r="52" spans="1:625" ht="56.25" outlineLevel="1">
      <c r="A52" s="853">
        <f t="shared" si="0"/>
        <v>46</v>
      </c>
      <c r="B52" s="814" t="s">
        <v>952</v>
      </c>
      <c r="C52" s="859" t="s">
        <v>911</v>
      </c>
      <c r="D52" s="859" t="s">
        <v>359</v>
      </c>
      <c r="E52" s="859" t="s">
        <v>371</v>
      </c>
      <c r="F52" s="893" t="s">
        <v>1153</v>
      </c>
      <c r="G52" s="904">
        <v>414</v>
      </c>
      <c r="H52" s="861">
        <v>23</v>
      </c>
      <c r="I52" s="861">
        <v>33.799999999999997</v>
      </c>
    </row>
    <row r="53" spans="1:625" s="829" customFormat="1" ht="37.5" outlineLevel="1">
      <c r="A53" s="853">
        <f t="shared" si="0"/>
        <v>47</v>
      </c>
      <c r="B53" s="855" t="s">
        <v>1130</v>
      </c>
      <c r="C53" s="905" t="s">
        <v>911</v>
      </c>
      <c r="D53" s="905" t="s">
        <v>276</v>
      </c>
      <c r="E53" s="905" t="s">
        <v>79</v>
      </c>
      <c r="F53" s="905" t="s">
        <v>1154</v>
      </c>
      <c r="G53" s="904">
        <v>414</v>
      </c>
      <c r="H53" s="861">
        <v>4.5</v>
      </c>
      <c r="I53" s="861">
        <v>0</v>
      </c>
    </row>
    <row r="54" spans="1:625" s="871" customFormat="1">
      <c r="A54" s="853">
        <f t="shared" si="0"/>
        <v>48</v>
      </c>
      <c r="B54" s="814" t="s">
        <v>687</v>
      </c>
      <c r="C54" s="905"/>
      <c r="D54" s="905"/>
      <c r="E54" s="905"/>
      <c r="F54" s="905"/>
      <c r="G54" s="905"/>
      <c r="H54" s="846">
        <v>402.91300000000001</v>
      </c>
      <c r="I54" s="846">
        <v>144.34299999999999</v>
      </c>
    </row>
    <row r="55" spans="1:625" s="802" customFormat="1" ht="37.5">
      <c r="A55" s="853">
        <f t="shared" si="0"/>
        <v>49</v>
      </c>
      <c r="B55" s="814" t="s">
        <v>887</v>
      </c>
      <c r="C55" s="859"/>
      <c r="D55" s="859"/>
      <c r="E55" s="859"/>
      <c r="F55" s="859"/>
      <c r="G55" s="859"/>
      <c r="H55" s="828">
        <v>38.700000000000003</v>
      </c>
      <c r="I55" s="828">
        <v>0</v>
      </c>
    </row>
    <row r="56" spans="1:625" s="803" customFormat="1" ht="37.5" outlineLevel="1">
      <c r="A56" s="853">
        <f t="shared" si="0"/>
        <v>50</v>
      </c>
      <c r="B56" s="855" t="s">
        <v>935</v>
      </c>
      <c r="C56" s="905">
        <v>833</v>
      </c>
      <c r="D56" s="905" t="s">
        <v>372</v>
      </c>
      <c r="E56" s="905" t="s">
        <v>79</v>
      </c>
      <c r="F56" s="905" t="s">
        <v>1157</v>
      </c>
      <c r="G56" s="904">
        <v>522</v>
      </c>
      <c r="H56" s="861">
        <v>28.7</v>
      </c>
      <c r="I56" s="861">
        <v>0</v>
      </c>
    </row>
    <row r="57" spans="1:625" s="803" customFormat="1" ht="37.5" outlineLevel="1">
      <c r="A57" s="853">
        <f t="shared" si="0"/>
        <v>51</v>
      </c>
      <c r="B57" s="855" t="s">
        <v>1087</v>
      </c>
      <c r="C57" s="905">
        <v>833</v>
      </c>
      <c r="D57" s="905" t="s">
        <v>372</v>
      </c>
      <c r="E57" s="905" t="s">
        <v>79</v>
      </c>
      <c r="F57" s="905" t="s">
        <v>1157</v>
      </c>
      <c r="G57" s="904">
        <v>522</v>
      </c>
      <c r="H57" s="861">
        <v>10</v>
      </c>
      <c r="I57" s="861">
        <v>0</v>
      </c>
    </row>
    <row r="58" spans="1:625" s="802" customFormat="1" ht="37.5">
      <c r="A58" s="853">
        <f t="shared" si="0"/>
        <v>52</v>
      </c>
      <c r="B58" s="814" t="s">
        <v>888</v>
      </c>
      <c r="C58" s="897"/>
      <c r="D58" s="859"/>
      <c r="E58" s="859"/>
      <c r="F58" s="859"/>
      <c r="G58" s="859"/>
      <c r="H58" s="846">
        <v>76.025000000000006</v>
      </c>
      <c r="I58" s="846">
        <v>0</v>
      </c>
    </row>
    <row r="59" spans="1:625" ht="56.25" outlineLevel="1">
      <c r="A59" s="853">
        <f t="shared" si="0"/>
        <v>53</v>
      </c>
      <c r="B59" s="855" t="s">
        <v>1041</v>
      </c>
      <c r="C59" s="905">
        <v>833</v>
      </c>
      <c r="D59" s="859" t="s">
        <v>328</v>
      </c>
      <c r="E59" s="859" t="s">
        <v>79</v>
      </c>
      <c r="F59" s="905" t="s">
        <v>1227</v>
      </c>
      <c r="G59" s="904">
        <v>522</v>
      </c>
      <c r="H59" s="861">
        <v>76.025000000000006</v>
      </c>
      <c r="I59" s="861">
        <v>0</v>
      </c>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2"/>
      <c r="AY59" s="802"/>
      <c r="AZ59" s="802"/>
      <c r="BA59" s="802"/>
      <c r="BB59" s="802"/>
      <c r="BC59" s="802"/>
      <c r="BD59" s="802"/>
      <c r="BE59" s="802"/>
      <c r="BF59" s="802"/>
      <c r="BG59" s="802"/>
      <c r="BH59" s="802"/>
      <c r="BI59" s="802"/>
      <c r="BJ59" s="802"/>
      <c r="BK59" s="802"/>
      <c r="BL59" s="802"/>
      <c r="BM59" s="802"/>
      <c r="BN59" s="802"/>
      <c r="BO59" s="802"/>
      <c r="BP59" s="802"/>
      <c r="BQ59" s="802"/>
      <c r="BR59" s="802"/>
      <c r="BS59" s="802"/>
      <c r="BT59" s="802"/>
      <c r="BU59" s="802"/>
      <c r="BV59" s="802"/>
      <c r="BW59" s="802"/>
      <c r="BX59" s="802"/>
      <c r="BY59" s="802"/>
      <c r="BZ59" s="802"/>
      <c r="CA59" s="802"/>
      <c r="CB59" s="802"/>
      <c r="CC59" s="802"/>
      <c r="CD59" s="802"/>
      <c r="CE59" s="802"/>
      <c r="CF59" s="802"/>
      <c r="CG59" s="802"/>
      <c r="CH59" s="802"/>
      <c r="CI59" s="802"/>
      <c r="CJ59" s="802"/>
      <c r="CK59" s="802"/>
      <c r="CL59" s="802"/>
      <c r="CM59" s="802"/>
      <c r="CN59" s="802"/>
      <c r="CO59" s="802"/>
      <c r="CP59" s="802"/>
      <c r="CQ59" s="802"/>
      <c r="CR59" s="802"/>
      <c r="CS59" s="802"/>
      <c r="CT59" s="802"/>
      <c r="CU59" s="802"/>
      <c r="CV59" s="802"/>
      <c r="CW59" s="802"/>
      <c r="CX59" s="802"/>
      <c r="CY59" s="802"/>
      <c r="CZ59" s="802"/>
      <c r="DA59" s="802"/>
      <c r="DB59" s="802"/>
      <c r="DC59" s="802"/>
      <c r="DD59" s="802"/>
      <c r="DE59" s="802"/>
      <c r="DF59" s="802"/>
      <c r="DG59" s="802"/>
      <c r="DH59" s="802"/>
      <c r="DI59" s="802"/>
      <c r="DJ59" s="802"/>
      <c r="DK59" s="802"/>
      <c r="DL59" s="802"/>
      <c r="DM59" s="802"/>
      <c r="DN59" s="802"/>
      <c r="DO59" s="802"/>
      <c r="DP59" s="802"/>
      <c r="DQ59" s="802"/>
      <c r="DR59" s="802"/>
      <c r="DS59" s="802"/>
      <c r="DT59" s="802"/>
      <c r="DU59" s="802"/>
      <c r="DV59" s="802"/>
      <c r="DW59" s="802"/>
      <c r="DX59" s="802"/>
      <c r="DY59" s="802"/>
      <c r="DZ59" s="802"/>
      <c r="EA59" s="802"/>
      <c r="EB59" s="802"/>
      <c r="EC59" s="802"/>
      <c r="ED59" s="802"/>
      <c r="EE59" s="802"/>
      <c r="EF59" s="802"/>
      <c r="EG59" s="802"/>
      <c r="EH59" s="802"/>
      <c r="EI59" s="802"/>
      <c r="EJ59" s="802"/>
      <c r="EK59" s="802"/>
      <c r="EL59" s="802"/>
      <c r="EM59" s="802"/>
      <c r="EN59" s="802"/>
      <c r="EO59" s="802"/>
      <c r="EP59" s="802"/>
      <c r="EQ59" s="802"/>
      <c r="ER59" s="802"/>
      <c r="ES59" s="802"/>
      <c r="ET59" s="802"/>
      <c r="EU59" s="802"/>
      <c r="EV59" s="802"/>
      <c r="EW59" s="802"/>
      <c r="EX59" s="802"/>
      <c r="EY59" s="802"/>
      <c r="EZ59" s="802"/>
      <c r="FA59" s="802"/>
      <c r="FB59" s="802"/>
      <c r="FC59" s="802"/>
      <c r="FD59" s="802"/>
      <c r="FE59" s="802"/>
      <c r="FF59" s="802"/>
      <c r="FG59" s="802"/>
      <c r="FH59" s="802"/>
      <c r="FI59" s="802"/>
      <c r="FJ59" s="802"/>
      <c r="FK59" s="802"/>
      <c r="FL59" s="802"/>
      <c r="FM59" s="802"/>
      <c r="FN59" s="802"/>
      <c r="FO59" s="802"/>
      <c r="FP59" s="802"/>
      <c r="FQ59" s="802"/>
      <c r="FR59" s="802"/>
      <c r="FS59" s="802"/>
      <c r="FT59" s="802"/>
      <c r="FU59" s="802"/>
      <c r="FV59" s="802"/>
      <c r="FW59" s="802"/>
      <c r="FX59" s="802"/>
      <c r="FY59" s="802"/>
      <c r="FZ59" s="802"/>
      <c r="GA59" s="802"/>
      <c r="GB59" s="802"/>
      <c r="GC59" s="802"/>
      <c r="GD59" s="802"/>
      <c r="GE59" s="802"/>
      <c r="GF59" s="802"/>
      <c r="GG59" s="802"/>
      <c r="GH59" s="802"/>
      <c r="GI59" s="802"/>
      <c r="GJ59" s="802"/>
      <c r="GK59" s="802"/>
      <c r="GL59" s="802"/>
      <c r="GM59" s="802"/>
      <c r="GN59" s="802"/>
      <c r="GO59" s="802"/>
      <c r="GP59" s="802"/>
      <c r="GQ59" s="802"/>
      <c r="GR59" s="802"/>
      <c r="GS59" s="802"/>
      <c r="GT59" s="802"/>
      <c r="GU59" s="802"/>
      <c r="GV59" s="802"/>
      <c r="GW59" s="802"/>
      <c r="GX59" s="802"/>
      <c r="GY59" s="802"/>
      <c r="GZ59" s="802"/>
      <c r="HA59" s="802"/>
      <c r="HB59" s="802"/>
      <c r="HC59" s="802"/>
      <c r="HD59" s="802"/>
      <c r="HE59" s="802"/>
      <c r="HF59" s="802"/>
      <c r="HG59" s="802"/>
      <c r="HH59" s="802"/>
      <c r="HI59" s="802"/>
      <c r="HJ59" s="802"/>
      <c r="HK59" s="802"/>
      <c r="HL59" s="802"/>
      <c r="HM59" s="802"/>
      <c r="HN59" s="802"/>
      <c r="HO59" s="802"/>
      <c r="HP59" s="802"/>
      <c r="HQ59" s="802"/>
      <c r="HR59" s="802"/>
      <c r="HS59" s="802"/>
      <c r="HT59" s="802"/>
      <c r="HU59" s="802"/>
      <c r="HV59" s="802"/>
      <c r="HW59" s="802"/>
      <c r="HX59" s="802"/>
      <c r="HY59" s="802"/>
      <c r="HZ59" s="802"/>
      <c r="IA59" s="802"/>
      <c r="IB59" s="802"/>
      <c r="IC59" s="802"/>
      <c r="ID59" s="802"/>
      <c r="IE59" s="802"/>
      <c r="IF59" s="802"/>
      <c r="IG59" s="802"/>
      <c r="IH59" s="802"/>
      <c r="II59" s="802"/>
      <c r="IJ59" s="802"/>
      <c r="IK59" s="802"/>
      <c r="IL59" s="802"/>
      <c r="IM59" s="802"/>
      <c r="IN59" s="802"/>
      <c r="IO59" s="802"/>
      <c r="IP59" s="802"/>
      <c r="IQ59" s="802"/>
      <c r="IR59" s="802"/>
      <c r="IS59" s="802"/>
      <c r="IT59" s="802"/>
      <c r="IU59" s="802"/>
      <c r="IV59" s="802"/>
      <c r="IW59" s="802"/>
      <c r="IX59" s="802"/>
      <c r="IY59" s="802"/>
      <c r="IZ59" s="802"/>
      <c r="JA59" s="802"/>
      <c r="JB59" s="802"/>
      <c r="JC59" s="802"/>
      <c r="JD59" s="802"/>
      <c r="JE59" s="802"/>
      <c r="JF59" s="802"/>
      <c r="JG59" s="802"/>
      <c r="JH59" s="802"/>
      <c r="JI59" s="802"/>
      <c r="JJ59" s="802"/>
      <c r="JK59" s="802"/>
      <c r="JL59" s="802"/>
      <c r="JM59" s="802"/>
      <c r="JN59" s="802"/>
      <c r="JO59" s="802"/>
      <c r="JP59" s="802"/>
      <c r="JQ59" s="802"/>
      <c r="JR59" s="802"/>
      <c r="JS59" s="802"/>
      <c r="JT59" s="802"/>
      <c r="JU59" s="802"/>
      <c r="JV59" s="802"/>
      <c r="JW59" s="802"/>
      <c r="JX59" s="802"/>
      <c r="JY59" s="802"/>
      <c r="JZ59" s="802"/>
      <c r="KA59" s="802"/>
      <c r="KB59" s="802"/>
      <c r="KC59" s="802"/>
      <c r="KD59" s="802"/>
      <c r="KE59" s="802"/>
      <c r="KF59" s="802"/>
      <c r="KG59" s="802"/>
      <c r="KH59" s="802"/>
      <c r="KI59" s="802"/>
      <c r="KJ59" s="802"/>
      <c r="KK59" s="802"/>
      <c r="KL59" s="802"/>
      <c r="KM59" s="802"/>
      <c r="KN59" s="802"/>
      <c r="KO59" s="802"/>
      <c r="KP59" s="802"/>
      <c r="KQ59" s="802"/>
      <c r="KR59" s="802"/>
      <c r="KS59" s="802"/>
      <c r="KT59" s="802"/>
      <c r="KU59" s="802"/>
      <c r="KV59" s="802"/>
      <c r="KW59" s="802"/>
      <c r="KX59" s="802"/>
      <c r="KY59" s="802"/>
      <c r="KZ59" s="802"/>
      <c r="LA59" s="802"/>
      <c r="LB59" s="802"/>
      <c r="LC59" s="802"/>
      <c r="LD59" s="802"/>
      <c r="LE59" s="802"/>
      <c r="LF59" s="802"/>
      <c r="LG59" s="802"/>
      <c r="LH59" s="802"/>
      <c r="LI59" s="802"/>
      <c r="LJ59" s="802"/>
      <c r="LK59" s="802"/>
      <c r="LL59" s="802"/>
      <c r="LM59" s="802"/>
      <c r="LN59" s="802"/>
      <c r="LO59" s="802"/>
      <c r="LP59" s="802"/>
      <c r="LQ59" s="802"/>
      <c r="LR59" s="802"/>
      <c r="LS59" s="802"/>
      <c r="LT59" s="802"/>
      <c r="LU59" s="802"/>
      <c r="LV59" s="802"/>
      <c r="LW59" s="802"/>
      <c r="LX59" s="802"/>
      <c r="LY59" s="802"/>
      <c r="LZ59" s="802"/>
      <c r="MA59" s="802"/>
      <c r="MB59" s="802"/>
      <c r="MC59" s="802"/>
      <c r="MD59" s="802"/>
      <c r="ME59" s="802"/>
      <c r="MF59" s="802"/>
      <c r="MG59" s="802"/>
      <c r="MH59" s="802"/>
      <c r="MI59" s="802"/>
      <c r="MJ59" s="802"/>
      <c r="MK59" s="802"/>
      <c r="ML59" s="802"/>
      <c r="MM59" s="802"/>
      <c r="MN59" s="802"/>
      <c r="MO59" s="802"/>
      <c r="MP59" s="802"/>
      <c r="MQ59" s="802"/>
      <c r="MR59" s="802"/>
      <c r="MS59" s="802"/>
      <c r="MT59" s="802"/>
      <c r="MU59" s="802"/>
      <c r="MV59" s="802"/>
      <c r="MW59" s="802"/>
      <c r="MX59" s="802"/>
      <c r="MY59" s="802"/>
      <c r="MZ59" s="802"/>
      <c r="NA59" s="802"/>
      <c r="NB59" s="802"/>
      <c r="NC59" s="802"/>
      <c r="ND59" s="802"/>
      <c r="NE59" s="802"/>
      <c r="NF59" s="802"/>
      <c r="NG59" s="802"/>
      <c r="NH59" s="802"/>
      <c r="NI59" s="802"/>
      <c r="NJ59" s="802"/>
      <c r="NK59" s="802"/>
      <c r="NL59" s="802"/>
      <c r="NM59" s="802"/>
      <c r="NN59" s="802"/>
      <c r="NO59" s="802"/>
      <c r="NP59" s="802"/>
      <c r="NQ59" s="802"/>
      <c r="NR59" s="802"/>
      <c r="NS59" s="802"/>
      <c r="NT59" s="802"/>
      <c r="NU59" s="802"/>
      <c r="NV59" s="802"/>
      <c r="NW59" s="802"/>
      <c r="NX59" s="802"/>
      <c r="NY59" s="802"/>
      <c r="NZ59" s="802"/>
      <c r="OA59" s="802"/>
      <c r="OB59" s="802"/>
      <c r="OC59" s="802"/>
      <c r="OD59" s="802"/>
      <c r="OE59" s="802"/>
      <c r="OF59" s="802"/>
      <c r="OG59" s="802"/>
      <c r="OH59" s="802"/>
      <c r="OI59" s="802"/>
      <c r="OJ59" s="802"/>
      <c r="OK59" s="802"/>
      <c r="OL59" s="802"/>
      <c r="OM59" s="802"/>
      <c r="ON59" s="802"/>
      <c r="OO59" s="802"/>
      <c r="OP59" s="802"/>
      <c r="OQ59" s="802"/>
      <c r="OR59" s="802"/>
      <c r="OS59" s="802"/>
      <c r="OT59" s="802"/>
      <c r="OU59" s="802"/>
      <c r="OV59" s="802"/>
      <c r="OW59" s="802"/>
      <c r="OX59" s="802"/>
      <c r="OY59" s="802"/>
      <c r="OZ59" s="802"/>
      <c r="PA59" s="802"/>
      <c r="PB59" s="802"/>
      <c r="PC59" s="802"/>
      <c r="PD59" s="802"/>
      <c r="PE59" s="802"/>
      <c r="PF59" s="802"/>
      <c r="PG59" s="802"/>
      <c r="PH59" s="802"/>
      <c r="PI59" s="802"/>
      <c r="PJ59" s="802"/>
      <c r="PK59" s="802"/>
      <c r="PL59" s="802"/>
      <c r="PM59" s="802"/>
      <c r="PN59" s="802"/>
      <c r="PO59" s="802"/>
      <c r="PP59" s="802"/>
      <c r="PQ59" s="802"/>
      <c r="PR59" s="802"/>
      <c r="PS59" s="802"/>
      <c r="PT59" s="802"/>
      <c r="PU59" s="802"/>
      <c r="PV59" s="802"/>
      <c r="PW59" s="802"/>
      <c r="PX59" s="802"/>
      <c r="PY59" s="802"/>
      <c r="PZ59" s="802"/>
      <c r="QA59" s="802"/>
      <c r="QB59" s="802"/>
      <c r="QC59" s="802"/>
      <c r="QD59" s="802"/>
      <c r="QE59" s="802"/>
      <c r="QF59" s="802"/>
      <c r="QG59" s="802"/>
      <c r="QH59" s="802"/>
      <c r="QI59" s="802"/>
      <c r="QJ59" s="802"/>
      <c r="QK59" s="802"/>
      <c r="QL59" s="802"/>
      <c r="QM59" s="802"/>
      <c r="QN59" s="802"/>
      <c r="QO59" s="802"/>
      <c r="QP59" s="802"/>
      <c r="QQ59" s="802"/>
      <c r="QR59" s="802"/>
      <c r="QS59" s="802"/>
      <c r="QT59" s="802"/>
      <c r="QU59" s="802"/>
      <c r="QV59" s="802"/>
      <c r="QW59" s="802"/>
      <c r="QX59" s="802"/>
      <c r="QY59" s="802"/>
      <c r="QZ59" s="802"/>
      <c r="RA59" s="802"/>
      <c r="RB59" s="802"/>
      <c r="RC59" s="802"/>
      <c r="RD59" s="802"/>
      <c r="RE59" s="802"/>
      <c r="RF59" s="802"/>
      <c r="RG59" s="802"/>
      <c r="RH59" s="802"/>
      <c r="RI59" s="802"/>
      <c r="RJ59" s="802"/>
      <c r="RK59" s="802"/>
      <c r="RL59" s="802"/>
      <c r="RM59" s="802"/>
      <c r="RN59" s="802"/>
      <c r="RO59" s="802"/>
      <c r="RP59" s="802"/>
      <c r="RQ59" s="802"/>
      <c r="RR59" s="802"/>
      <c r="RS59" s="802"/>
      <c r="RT59" s="802"/>
      <c r="RU59" s="802"/>
      <c r="RV59" s="802"/>
      <c r="RW59" s="802"/>
      <c r="RX59" s="802"/>
      <c r="RY59" s="802"/>
      <c r="RZ59" s="802"/>
      <c r="SA59" s="802"/>
      <c r="SB59" s="802"/>
      <c r="SC59" s="802"/>
      <c r="SD59" s="802"/>
      <c r="SE59" s="802"/>
      <c r="SF59" s="802"/>
      <c r="SG59" s="802"/>
      <c r="SH59" s="802"/>
      <c r="SI59" s="802"/>
      <c r="SJ59" s="802"/>
      <c r="SK59" s="802"/>
      <c r="SL59" s="802"/>
      <c r="SM59" s="802"/>
      <c r="SN59" s="802"/>
      <c r="SO59" s="802"/>
      <c r="SP59" s="802"/>
      <c r="SQ59" s="802"/>
      <c r="SR59" s="802"/>
      <c r="SS59" s="802"/>
      <c r="ST59" s="802"/>
      <c r="SU59" s="802"/>
      <c r="SV59" s="802"/>
      <c r="SW59" s="802"/>
      <c r="SX59" s="802"/>
      <c r="SY59" s="802"/>
      <c r="SZ59" s="802"/>
      <c r="TA59" s="802"/>
      <c r="TB59" s="802"/>
      <c r="TC59" s="802"/>
      <c r="TD59" s="802"/>
      <c r="TE59" s="802"/>
      <c r="TF59" s="802"/>
      <c r="TG59" s="802"/>
      <c r="TH59" s="802"/>
      <c r="TI59" s="802"/>
      <c r="TJ59" s="802"/>
      <c r="TK59" s="802"/>
      <c r="TL59" s="802"/>
      <c r="TM59" s="802"/>
      <c r="TN59" s="802"/>
      <c r="TO59" s="802"/>
      <c r="TP59" s="802"/>
      <c r="TQ59" s="802"/>
      <c r="TR59" s="802"/>
      <c r="TS59" s="802"/>
      <c r="TT59" s="802"/>
      <c r="TU59" s="802"/>
      <c r="TV59" s="802"/>
      <c r="TW59" s="802"/>
      <c r="TX59" s="802"/>
      <c r="TY59" s="802"/>
      <c r="TZ59" s="802"/>
      <c r="UA59" s="802"/>
      <c r="UB59" s="802"/>
      <c r="UC59" s="802"/>
      <c r="UD59" s="802"/>
      <c r="UE59" s="802"/>
      <c r="UF59" s="802"/>
      <c r="UG59" s="802"/>
      <c r="UH59" s="802"/>
      <c r="UI59" s="802"/>
      <c r="UJ59" s="802"/>
      <c r="UK59" s="802"/>
      <c r="UL59" s="802"/>
      <c r="UM59" s="802"/>
      <c r="UN59" s="802"/>
      <c r="UO59" s="802"/>
      <c r="UP59" s="802"/>
      <c r="UQ59" s="802"/>
      <c r="UR59" s="802"/>
      <c r="US59" s="802"/>
      <c r="UT59" s="802"/>
      <c r="UU59" s="802"/>
      <c r="UV59" s="802"/>
      <c r="UW59" s="802"/>
      <c r="UX59" s="802"/>
      <c r="UY59" s="802"/>
      <c r="UZ59" s="802"/>
      <c r="VA59" s="802"/>
      <c r="VB59" s="802"/>
      <c r="VC59" s="802"/>
      <c r="VD59" s="802"/>
      <c r="VE59" s="802"/>
      <c r="VF59" s="802"/>
      <c r="VG59" s="802"/>
      <c r="VH59" s="802"/>
      <c r="VI59" s="802"/>
      <c r="VJ59" s="802"/>
      <c r="VK59" s="802"/>
      <c r="VL59" s="802"/>
      <c r="VM59" s="802"/>
      <c r="VN59" s="802"/>
      <c r="VO59" s="802"/>
      <c r="VP59" s="802"/>
      <c r="VQ59" s="802"/>
      <c r="VR59" s="802"/>
      <c r="VS59" s="802"/>
      <c r="VT59" s="802"/>
      <c r="VU59" s="802"/>
      <c r="VV59" s="802"/>
      <c r="VW59" s="802"/>
      <c r="VX59" s="802"/>
      <c r="VY59" s="802"/>
      <c r="VZ59" s="802"/>
      <c r="WA59" s="802"/>
      <c r="WB59" s="802"/>
      <c r="WC59" s="802"/>
      <c r="WD59" s="802"/>
      <c r="WE59" s="802"/>
      <c r="WF59" s="802"/>
      <c r="WG59" s="802"/>
      <c r="WH59" s="802"/>
      <c r="WI59" s="802"/>
      <c r="WJ59" s="802"/>
      <c r="WK59" s="802"/>
      <c r="WL59" s="802"/>
      <c r="WM59" s="802"/>
      <c r="WN59" s="802"/>
      <c r="WO59" s="802"/>
      <c r="WP59" s="802"/>
      <c r="WQ59" s="802"/>
      <c r="WR59" s="802"/>
      <c r="WS59" s="802"/>
      <c r="WT59" s="802"/>
      <c r="WU59" s="802"/>
      <c r="WV59" s="802"/>
      <c r="WW59" s="802"/>
      <c r="WX59" s="802"/>
      <c r="WY59" s="802"/>
      <c r="WZ59" s="802"/>
      <c r="XA59" s="802"/>
    </row>
    <row r="60" spans="1:625" ht="37.5">
      <c r="A60" s="853">
        <f t="shared" si="0"/>
        <v>54</v>
      </c>
      <c r="B60" s="814" t="s">
        <v>889</v>
      </c>
      <c r="C60" s="859"/>
      <c r="D60" s="859"/>
      <c r="E60" s="859"/>
      <c r="F60" s="859"/>
      <c r="G60" s="859"/>
      <c r="H60" s="828">
        <v>10</v>
      </c>
      <c r="I60" s="828">
        <v>0</v>
      </c>
    </row>
    <row r="61" spans="1:625" ht="56.25" outlineLevel="1">
      <c r="A61" s="853">
        <f t="shared" si="0"/>
        <v>55</v>
      </c>
      <c r="B61" s="811" t="s">
        <v>1271</v>
      </c>
      <c r="C61" s="905">
        <v>833</v>
      </c>
      <c r="D61" s="905" t="s">
        <v>372</v>
      </c>
      <c r="E61" s="905" t="s">
        <v>79</v>
      </c>
      <c r="F61" s="905" t="s">
        <v>1157</v>
      </c>
      <c r="G61" s="904">
        <v>522</v>
      </c>
      <c r="H61" s="861">
        <v>10</v>
      </c>
      <c r="I61" s="861">
        <v>0</v>
      </c>
    </row>
    <row r="62" spans="1:625" ht="37.5">
      <c r="A62" s="853">
        <f t="shared" si="0"/>
        <v>56</v>
      </c>
      <c r="B62" s="814" t="s">
        <v>891</v>
      </c>
      <c r="C62" s="859"/>
      <c r="D62" s="859"/>
      <c r="E62" s="859"/>
      <c r="F62" s="859"/>
      <c r="G62" s="859"/>
      <c r="H62" s="846">
        <v>23</v>
      </c>
      <c r="I62" s="846">
        <v>0</v>
      </c>
    </row>
    <row r="63" spans="1:625" s="803" customFormat="1" ht="37.5" outlineLevel="1">
      <c r="A63" s="853">
        <f t="shared" si="0"/>
        <v>57</v>
      </c>
      <c r="B63" s="814" t="s">
        <v>1296</v>
      </c>
      <c r="C63" s="905" t="s">
        <v>911</v>
      </c>
      <c r="D63" s="905" t="s">
        <v>78</v>
      </c>
      <c r="E63" s="905" t="s">
        <v>359</v>
      </c>
      <c r="F63" s="905" t="s">
        <v>1156</v>
      </c>
      <c r="G63" s="904">
        <v>522</v>
      </c>
      <c r="H63" s="861">
        <v>23</v>
      </c>
      <c r="I63" s="861">
        <v>0</v>
      </c>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6"/>
      <c r="AY63" s="806"/>
      <c r="AZ63" s="806"/>
      <c r="BA63" s="806"/>
      <c r="BB63" s="806"/>
      <c r="BC63" s="806"/>
      <c r="BD63" s="806"/>
      <c r="BE63" s="806"/>
      <c r="BF63" s="806"/>
      <c r="BG63" s="806"/>
      <c r="BH63" s="806"/>
      <c r="BI63" s="806"/>
      <c r="BJ63" s="806"/>
      <c r="BK63" s="806"/>
      <c r="BL63" s="806"/>
      <c r="BM63" s="806"/>
      <c r="BN63" s="806"/>
      <c r="BO63" s="806"/>
      <c r="BP63" s="806"/>
      <c r="BQ63" s="806"/>
      <c r="BR63" s="806"/>
      <c r="BS63" s="806"/>
      <c r="BT63" s="806"/>
      <c r="BU63" s="806"/>
      <c r="BV63" s="806"/>
      <c r="BW63" s="806"/>
      <c r="BX63" s="806"/>
      <c r="BY63" s="806"/>
      <c r="BZ63" s="806"/>
      <c r="CA63" s="806"/>
      <c r="CB63" s="806"/>
      <c r="CC63" s="806"/>
      <c r="CD63" s="806"/>
      <c r="CE63" s="806"/>
      <c r="CF63" s="806"/>
      <c r="CG63" s="806"/>
      <c r="CH63" s="806"/>
      <c r="CI63" s="806"/>
      <c r="CJ63" s="806"/>
      <c r="CK63" s="806"/>
      <c r="CL63" s="806"/>
      <c r="CM63" s="806"/>
      <c r="CN63" s="806"/>
      <c r="CO63" s="806"/>
      <c r="CP63" s="806"/>
      <c r="CQ63" s="806"/>
      <c r="CR63" s="806"/>
      <c r="CS63" s="806"/>
      <c r="CT63" s="806"/>
      <c r="CU63" s="806"/>
      <c r="CV63" s="806"/>
      <c r="CW63" s="806"/>
      <c r="CX63" s="806"/>
      <c r="CY63" s="806"/>
      <c r="CZ63" s="806"/>
      <c r="DA63" s="806"/>
      <c r="DB63" s="806"/>
      <c r="DC63" s="806"/>
      <c r="DD63" s="806"/>
      <c r="DE63" s="806"/>
      <c r="DF63" s="806"/>
      <c r="DG63" s="806"/>
      <c r="DH63" s="806"/>
      <c r="DI63" s="806"/>
      <c r="DJ63" s="806"/>
      <c r="DK63" s="806"/>
      <c r="DL63" s="806"/>
      <c r="DM63" s="806"/>
      <c r="DN63" s="806"/>
      <c r="DO63" s="806"/>
      <c r="DP63" s="806"/>
      <c r="DQ63" s="806"/>
      <c r="DR63" s="806"/>
      <c r="DS63" s="806"/>
      <c r="DT63" s="806"/>
      <c r="DU63" s="806"/>
      <c r="DV63" s="806"/>
      <c r="DW63" s="806"/>
      <c r="DX63" s="806"/>
      <c r="DY63" s="806"/>
      <c r="DZ63" s="806"/>
      <c r="EA63" s="806"/>
      <c r="EB63" s="806"/>
      <c r="EC63" s="806"/>
      <c r="ED63" s="806"/>
      <c r="EE63" s="806"/>
      <c r="EF63" s="806"/>
      <c r="EG63" s="806"/>
      <c r="EH63" s="806"/>
      <c r="EI63" s="806"/>
      <c r="EJ63" s="806"/>
      <c r="EK63" s="806"/>
      <c r="EL63" s="806"/>
      <c r="EM63" s="806"/>
      <c r="EN63" s="806"/>
      <c r="EO63" s="806"/>
      <c r="EP63" s="806"/>
      <c r="EQ63" s="806"/>
      <c r="ER63" s="806"/>
      <c r="ES63" s="806"/>
      <c r="ET63" s="806"/>
      <c r="EU63" s="806"/>
      <c r="EV63" s="806"/>
      <c r="EW63" s="806"/>
      <c r="EX63" s="806"/>
      <c r="EY63" s="806"/>
      <c r="EZ63" s="806"/>
      <c r="FA63" s="806"/>
      <c r="FB63" s="806"/>
      <c r="FC63" s="806"/>
      <c r="FD63" s="806"/>
      <c r="FE63" s="806"/>
      <c r="FF63" s="806"/>
      <c r="FG63" s="806"/>
      <c r="FH63" s="806"/>
      <c r="FI63" s="806"/>
      <c r="FJ63" s="806"/>
      <c r="FK63" s="806"/>
      <c r="FL63" s="806"/>
      <c r="FM63" s="806"/>
      <c r="FN63" s="806"/>
      <c r="FO63" s="806"/>
      <c r="FP63" s="806"/>
      <c r="FQ63" s="806"/>
      <c r="FR63" s="806"/>
      <c r="FS63" s="806"/>
      <c r="FT63" s="806"/>
      <c r="FU63" s="806"/>
      <c r="FV63" s="806"/>
      <c r="FW63" s="806"/>
      <c r="FX63" s="806"/>
      <c r="FY63" s="806"/>
      <c r="FZ63" s="806"/>
      <c r="GA63" s="806"/>
      <c r="GB63" s="806"/>
      <c r="GC63" s="806"/>
      <c r="GD63" s="806"/>
      <c r="GE63" s="806"/>
      <c r="GF63" s="806"/>
      <c r="GG63" s="806"/>
      <c r="GH63" s="806"/>
      <c r="GI63" s="806"/>
      <c r="GJ63" s="806"/>
      <c r="GK63" s="806"/>
      <c r="GL63" s="806"/>
      <c r="GM63" s="806"/>
      <c r="GN63" s="806"/>
      <c r="GO63" s="806"/>
      <c r="GP63" s="806"/>
      <c r="GQ63" s="806"/>
      <c r="GR63" s="806"/>
      <c r="GS63" s="806"/>
      <c r="GT63" s="806"/>
      <c r="GU63" s="806"/>
      <c r="GV63" s="806"/>
      <c r="GW63" s="806"/>
      <c r="GX63" s="806"/>
      <c r="GY63" s="806"/>
      <c r="GZ63" s="806"/>
      <c r="HA63" s="806"/>
      <c r="HB63" s="806"/>
      <c r="HC63" s="806"/>
      <c r="HD63" s="806"/>
      <c r="HE63" s="806"/>
      <c r="HF63" s="806"/>
      <c r="HG63" s="806"/>
      <c r="HH63" s="806"/>
      <c r="HI63" s="806"/>
      <c r="HJ63" s="806"/>
      <c r="HK63" s="806"/>
      <c r="HL63" s="806"/>
      <c r="HM63" s="806"/>
      <c r="HN63" s="806"/>
      <c r="HO63" s="806"/>
      <c r="HP63" s="806"/>
      <c r="HQ63" s="806"/>
      <c r="HR63" s="806"/>
      <c r="HS63" s="806"/>
      <c r="HT63" s="806"/>
      <c r="HU63" s="806"/>
      <c r="HV63" s="806"/>
      <c r="HW63" s="806"/>
      <c r="HX63" s="806"/>
      <c r="HY63" s="806"/>
      <c r="HZ63" s="806"/>
      <c r="IA63" s="806"/>
      <c r="IB63" s="806"/>
      <c r="IC63" s="806"/>
      <c r="ID63" s="806"/>
      <c r="IE63" s="806"/>
      <c r="IF63" s="806"/>
      <c r="IG63" s="806"/>
      <c r="IH63" s="806"/>
      <c r="II63" s="806"/>
      <c r="IJ63" s="806"/>
      <c r="IK63" s="806"/>
      <c r="IL63" s="806"/>
      <c r="IM63" s="806"/>
      <c r="IN63" s="806"/>
      <c r="IO63" s="806"/>
      <c r="IP63" s="806"/>
      <c r="IQ63" s="806"/>
      <c r="IR63" s="806"/>
      <c r="IS63" s="806"/>
      <c r="IT63" s="806"/>
      <c r="IU63" s="806"/>
      <c r="IV63" s="806"/>
      <c r="IW63" s="806"/>
      <c r="IX63" s="806"/>
      <c r="IY63" s="806"/>
      <c r="IZ63" s="806"/>
      <c r="JA63" s="806"/>
      <c r="JB63" s="806"/>
      <c r="JC63" s="806"/>
      <c r="JD63" s="806"/>
      <c r="JE63" s="806"/>
      <c r="JF63" s="806"/>
      <c r="JG63" s="806"/>
      <c r="JH63" s="806"/>
      <c r="JI63" s="806"/>
      <c r="JJ63" s="806"/>
      <c r="JK63" s="806"/>
      <c r="JL63" s="806"/>
      <c r="JM63" s="806"/>
      <c r="JN63" s="806"/>
      <c r="JO63" s="806"/>
      <c r="JP63" s="806"/>
      <c r="JQ63" s="806"/>
      <c r="JR63" s="806"/>
      <c r="JS63" s="806"/>
      <c r="JT63" s="806"/>
      <c r="JU63" s="806"/>
      <c r="JV63" s="806"/>
      <c r="JW63" s="806"/>
      <c r="JX63" s="806"/>
      <c r="JY63" s="806"/>
      <c r="JZ63" s="806"/>
      <c r="KA63" s="806"/>
      <c r="KB63" s="806"/>
      <c r="KC63" s="806"/>
      <c r="KD63" s="806"/>
      <c r="KE63" s="806"/>
      <c r="KF63" s="806"/>
      <c r="KG63" s="806"/>
      <c r="KH63" s="806"/>
      <c r="KI63" s="806"/>
      <c r="KJ63" s="806"/>
      <c r="KK63" s="806"/>
      <c r="KL63" s="806"/>
      <c r="KM63" s="806"/>
      <c r="KN63" s="806"/>
      <c r="KO63" s="806"/>
      <c r="KP63" s="806"/>
      <c r="KQ63" s="806"/>
      <c r="KR63" s="806"/>
      <c r="KS63" s="806"/>
      <c r="KT63" s="806"/>
      <c r="KU63" s="806"/>
      <c r="KV63" s="806"/>
      <c r="KW63" s="806"/>
      <c r="KX63" s="806"/>
      <c r="KY63" s="806"/>
      <c r="KZ63" s="806"/>
      <c r="LA63" s="806"/>
      <c r="LB63" s="806"/>
      <c r="LC63" s="806"/>
      <c r="LD63" s="806"/>
      <c r="LE63" s="806"/>
      <c r="LF63" s="806"/>
      <c r="LG63" s="806"/>
      <c r="LH63" s="806"/>
      <c r="LI63" s="806"/>
      <c r="LJ63" s="806"/>
      <c r="LK63" s="806"/>
      <c r="LL63" s="806"/>
      <c r="LM63" s="806"/>
      <c r="LN63" s="806"/>
      <c r="LO63" s="806"/>
      <c r="LP63" s="806"/>
      <c r="LQ63" s="806"/>
      <c r="LR63" s="806"/>
      <c r="LS63" s="806"/>
      <c r="LT63" s="806"/>
      <c r="LU63" s="806"/>
      <c r="LV63" s="806"/>
      <c r="LW63" s="806"/>
      <c r="LX63" s="806"/>
      <c r="LY63" s="806"/>
      <c r="LZ63" s="806"/>
      <c r="MA63" s="806"/>
      <c r="MB63" s="806"/>
      <c r="MC63" s="806"/>
      <c r="MD63" s="806"/>
      <c r="ME63" s="806"/>
      <c r="MF63" s="806"/>
      <c r="MG63" s="806"/>
      <c r="MH63" s="806"/>
      <c r="MI63" s="806"/>
      <c r="MJ63" s="806"/>
      <c r="MK63" s="806"/>
      <c r="ML63" s="806"/>
      <c r="MM63" s="806"/>
      <c r="MN63" s="806"/>
      <c r="MO63" s="806"/>
      <c r="MP63" s="806"/>
      <c r="MQ63" s="806"/>
      <c r="MR63" s="806"/>
      <c r="MS63" s="806"/>
      <c r="MT63" s="806"/>
      <c r="MU63" s="806"/>
      <c r="MV63" s="806"/>
      <c r="MW63" s="806"/>
      <c r="MX63" s="806"/>
      <c r="MY63" s="806"/>
      <c r="MZ63" s="806"/>
      <c r="NA63" s="806"/>
      <c r="NB63" s="806"/>
      <c r="NC63" s="806"/>
      <c r="ND63" s="806"/>
      <c r="NE63" s="806"/>
      <c r="NF63" s="806"/>
      <c r="NG63" s="806"/>
      <c r="NH63" s="806"/>
      <c r="NI63" s="806"/>
      <c r="NJ63" s="806"/>
      <c r="NK63" s="806"/>
      <c r="NL63" s="806"/>
      <c r="NM63" s="806"/>
      <c r="NN63" s="806"/>
      <c r="NO63" s="806"/>
      <c r="NP63" s="806"/>
      <c r="NQ63" s="806"/>
      <c r="NR63" s="806"/>
      <c r="NS63" s="806"/>
      <c r="NT63" s="806"/>
      <c r="NU63" s="806"/>
      <c r="NV63" s="806"/>
      <c r="NW63" s="806"/>
      <c r="NX63" s="806"/>
      <c r="NY63" s="806"/>
      <c r="NZ63" s="806"/>
      <c r="OA63" s="806"/>
      <c r="OB63" s="806"/>
      <c r="OC63" s="806"/>
      <c r="OD63" s="806"/>
      <c r="OE63" s="806"/>
      <c r="OF63" s="806"/>
      <c r="OG63" s="806"/>
      <c r="OH63" s="806"/>
      <c r="OI63" s="806"/>
      <c r="OJ63" s="806"/>
      <c r="OK63" s="806"/>
      <c r="OL63" s="806"/>
      <c r="OM63" s="806"/>
      <c r="ON63" s="806"/>
      <c r="OO63" s="806"/>
      <c r="OP63" s="806"/>
      <c r="OQ63" s="806"/>
      <c r="OR63" s="806"/>
      <c r="OS63" s="806"/>
      <c r="OT63" s="806"/>
      <c r="OU63" s="806"/>
      <c r="OV63" s="806"/>
      <c r="OW63" s="806"/>
      <c r="OX63" s="806"/>
      <c r="OY63" s="806"/>
      <c r="OZ63" s="806"/>
      <c r="PA63" s="806"/>
      <c r="PB63" s="806"/>
      <c r="PC63" s="806"/>
      <c r="PD63" s="806"/>
      <c r="PE63" s="806"/>
      <c r="PF63" s="806"/>
      <c r="PG63" s="806"/>
      <c r="PH63" s="806"/>
      <c r="PI63" s="806"/>
      <c r="PJ63" s="806"/>
      <c r="PK63" s="806"/>
      <c r="PL63" s="806"/>
      <c r="PM63" s="806"/>
      <c r="PN63" s="806"/>
      <c r="PO63" s="806"/>
      <c r="PP63" s="806"/>
      <c r="PQ63" s="806"/>
      <c r="PR63" s="806"/>
      <c r="PS63" s="806"/>
      <c r="PT63" s="806"/>
      <c r="PU63" s="806"/>
      <c r="PV63" s="806"/>
      <c r="PW63" s="806"/>
      <c r="PX63" s="806"/>
      <c r="PY63" s="806"/>
      <c r="PZ63" s="806"/>
      <c r="QA63" s="806"/>
      <c r="QB63" s="806"/>
      <c r="QC63" s="806"/>
      <c r="QD63" s="806"/>
      <c r="QE63" s="806"/>
      <c r="QF63" s="806"/>
      <c r="QG63" s="806"/>
      <c r="QH63" s="806"/>
      <c r="QI63" s="806"/>
      <c r="QJ63" s="806"/>
      <c r="QK63" s="806"/>
      <c r="QL63" s="806"/>
      <c r="QM63" s="806"/>
      <c r="QN63" s="806"/>
      <c r="QO63" s="806"/>
      <c r="QP63" s="806"/>
      <c r="QQ63" s="806"/>
      <c r="QR63" s="806"/>
      <c r="QS63" s="806"/>
      <c r="QT63" s="806"/>
      <c r="QU63" s="806"/>
      <c r="QV63" s="806"/>
      <c r="QW63" s="806"/>
      <c r="QX63" s="806"/>
      <c r="QY63" s="806"/>
      <c r="QZ63" s="806"/>
      <c r="RA63" s="806"/>
      <c r="RB63" s="806"/>
      <c r="RC63" s="806"/>
      <c r="RD63" s="806"/>
      <c r="RE63" s="806"/>
      <c r="RF63" s="806"/>
      <c r="RG63" s="806"/>
      <c r="RH63" s="806"/>
      <c r="RI63" s="806"/>
      <c r="RJ63" s="806"/>
      <c r="RK63" s="806"/>
      <c r="RL63" s="806"/>
      <c r="RM63" s="806"/>
      <c r="RN63" s="806"/>
      <c r="RO63" s="806"/>
      <c r="RP63" s="806"/>
      <c r="RQ63" s="806"/>
      <c r="RR63" s="806"/>
      <c r="RS63" s="806"/>
      <c r="RT63" s="806"/>
      <c r="RU63" s="806"/>
      <c r="RV63" s="806"/>
      <c r="RW63" s="806"/>
      <c r="RX63" s="806"/>
      <c r="RY63" s="806"/>
      <c r="RZ63" s="806"/>
      <c r="SA63" s="806"/>
      <c r="SB63" s="806"/>
      <c r="SC63" s="806"/>
      <c r="SD63" s="806"/>
      <c r="SE63" s="806"/>
      <c r="SF63" s="806"/>
      <c r="SG63" s="806"/>
      <c r="SH63" s="806"/>
      <c r="SI63" s="806"/>
      <c r="SJ63" s="806"/>
      <c r="SK63" s="806"/>
      <c r="SL63" s="806"/>
      <c r="SM63" s="806"/>
      <c r="SN63" s="806"/>
      <c r="SO63" s="806"/>
      <c r="SP63" s="806"/>
      <c r="SQ63" s="806"/>
      <c r="SR63" s="806"/>
      <c r="SS63" s="806"/>
      <c r="ST63" s="806"/>
      <c r="SU63" s="806"/>
      <c r="SV63" s="806"/>
      <c r="SW63" s="806"/>
      <c r="SX63" s="806"/>
      <c r="SY63" s="806"/>
      <c r="SZ63" s="806"/>
      <c r="TA63" s="806"/>
      <c r="TB63" s="806"/>
      <c r="TC63" s="806"/>
      <c r="TD63" s="806"/>
      <c r="TE63" s="806"/>
      <c r="TF63" s="806"/>
      <c r="TG63" s="806"/>
      <c r="TH63" s="806"/>
      <c r="TI63" s="806"/>
      <c r="TJ63" s="806"/>
      <c r="TK63" s="806"/>
      <c r="TL63" s="806"/>
      <c r="TM63" s="806"/>
      <c r="TN63" s="806"/>
      <c r="TO63" s="806"/>
      <c r="TP63" s="806"/>
      <c r="TQ63" s="806"/>
      <c r="TR63" s="806"/>
      <c r="TS63" s="806"/>
      <c r="TT63" s="806"/>
      <c r="TU63" s="806"/>
      <c r="TV63" s="806"/>
      <c r="TW63" s="806"/>
      <c r="TX63" s="806"/>
      <c r="TY63" s="806"/>
      <c r="TZ63" s="806"/>
      <c r="UA63" s="806"/>
      <c r="UB63" s="806"/>
      <c r="UC63" s="806"/>
      <c r="UD63" s="806"/>
      <c r="UE63" s="806"/>
      <c r="UF63" s="806"/>
      <c r="UG63" s="806"/>
      <c r="UH63" s="806"/>
      <c r="UI63" s="806"/>
      <c r="UJ63" s="806"/>
      <c r="UK63" s="806"/>
      <c r="UL63" s="806"/>
      <c r="UM63" s="806"/>
      <c r="UN63" s="806"/>
      <c r="UO63" s="806"/>
      <c r="UP63" s="806"/>
      <c r="UQ63" s="806"/>
      <c r="UR63" s="806"/>
      <c r="US63" s="806"/>
      <c r="UT63" s="806"/>
      <c r="UU63" s="806"/>
      <c r="UV63" s="806"/>
      <c r="UW63" s="806"/>
      <c r="UX63" s="806"/>
      <c r="UY63" s="806"/>
      <c r="UZ63" s="806"/>
      <c r="VA63" s="806"/>
      <c r="VB63" s="806"/>
      <c r="VC63" s="806"/>
      <c r="VD63" s="806"/>
      <c r="VE63" s="806"/>
      <c r="VF63" s="806"/>
      <c r="VG63" s="806"/>
      <c r="VH63" s="806"/>
      <c r="VI63" s="806"/>
      <c r="VJ63" s="806"/>
      <c r="VK63" s="806"/>
      <c r="VL63" s="806"/>
      <c r="VM63" s="806"/>
      <c r="VN63" s="806"/>
      <c r="VO63" s="806"/>
      <c r="VP63" s="806"/>
      <c r="VQ63" s="806"/>
      <c r="VR63" s="806"/>
      <c r="VS63" s="806"/>
      <c r="VT63" s="806"/>
      <c r="VU63" s="806"/>
      <c r="VV63" s="806"/>
      <c r="VW63" s="806"/>
      <c r="VX63" s="806"/>
      <c r="VY63" s="806"/>
      <c r="VZ63" s="806"/>
      <c r="WA63" s="806"/>
      <c r="WB63" s="806"/>
      <c r="WC63" s="806"/>
      <c r="WD63" s="806"/>
      <c r="WE63" s="806"/>
      <c r="WF63" s="806"/>
      <c r="WG63" s="806"/>
      <c r="WH63" s="806"/>
      <c r="WI63" s="806"/>
      <c r="WJ63" s="806"/>
      <c r="WK63" s="806"/>
      <c r="WL63" s="806"/>
      <c r="WM63" s="806"/>
      <c r="WN63" s="806"/>
      <c r="WO63" s="806"/>
      <c r="WP63" s="806"/>
      <c r="WQ63" s="806"/>
      <c r="WR63" s="806"/>
      <c r="WS63" s="806"/>
      <c r="WT63" s="806"/>
      <c r="WU63" s="806"/>
      <c r="WV63" s="806"/>
      <c r="WW63" s="806"/>
    </row>
    <row r="64" spans="1:625" s="802" customFormat="1" ht="37.5">
      <c r="A64" s="853">
        <f t="shared" si="0"/>
        <v>58</v>
      </c>
      <c r="B64" s="814" t="s">
        <v>892</v>
      </c>
      <c r="C64" s="859"/>
      <c r="D64" s="859"/>
      <c r="E64" s="859"/>
      <c r="F64" s="859"/>
      <c r="G64" s="859"/>
      <c r="H64" s="846">
        <v>74.287999999999997</v>
      </c>
      <c r="I64" s="846">
        <v>0.3</v>
      </c>
    </row>
    <row r="65" spans="1:9" s="822" customFormat="1" ht="56.25" outlineLevel="1">
      <c r="A65" s="853">
        <f t="shared" si="0"/>
        <v>59</v>
      </c>
      <c r="B65" s="804" t="s">
        <v>1297</v>
      </c>
      <c r="C65" s="905" t="s">
        <v>911</v>
      </c>
      <c r="D65" s="905" t="s">
        <v>78</v>
      </c>
      <c r="E65" s="905" t="s">
        <v>359</v>
      </c>
      <c r="F65" s="905" t="s">
        <v>1159</v>
      </c>
      <c r="G65" s="904">
        <v>522</v>
      </c>
      <c r="H65" s="861">
        <v>56.488</v>
      </c>
      <c r="I65" s="861">
        <v>0</v>
      </c>
    </row>
    <row r="66" spans="1:9" s="806" customFormat="1" ht="37.5" outlineLevel="1">
      <c r="A66" s="853">
        <f t="shared" si="0"/>
        <v>60</v>
      </c>
      <c r="B66" s="804" t="s">
        <v>1071</v>
      </c>
      <c r="C66" s="905" t="s">
        <v>911</v>
      </c>
      <c r="D66" s="905" t="s">
        <v>372</v>
      </c>
      <c r="E66" s="905" t="s">
        <v>79</v>
      </c>
      <c r="F66" s="905" t="s">
        <v>1157</v>
      </c>
      <c r="G66" s="904">
        <v>522</v>
      </c>
      <c r="H66" s="861">
        <v>17.8</v>
      </c>
      <c r="I66" s="861">
        <v>0.3</v>
      </c>
    </row>
    <row r="67" spans="1:9" s="802" customFormat="1" ht="37.5">
      <c r="A67" s="853">
        <f t="shared" si="0"/>
        <v>61</v>
      </c>
      <c r="B67" s="814" t="s">
        <v>893</v>
      </c>
      <c r="C67" s="859"/>
      <c r="D67" s="859"/>
      <c r="E67" s="859"/>
      <c r="F67" s="859"/>
      <c r="G67" s="859"/>
      <c r="H67" s="846">
        <v>18.8</v>
      </c>
      <c r="I67" s="846">
        <v>0.5</v>
      </c>
    </row>
    <row r="68" spans="1:9" s="806" customFormat="1" ht="37.5" outlineLevel="1">
      <c r="A68" s="853">
        <f t="shared" si="0"/>
        <v>62</v>
      </c>
      <c r="B68" s="804" t="s">
        <v>964</v>
      </c>
      <c r="C68" s="905" t="s">
        <v>911</v>
      </c>
      <c r="D68" s="905" t="s">
        <v>372</v>
      </c>
      <c r="E68" s="905" t="s">
        <v>79</v>
      </c>
      <c r="F68" s="905" t="s">
        <v>1157</v>
      </c>
      <c r="G68" s="904">
        <v>522</v>
      </c>
      <c r="H68" s="861">
        <v>18.8</v>
      </c>
      <c r="I68" s="861">
        <v>0.5</v>
      </c>
    </row>
    <row r="69" spans="1:9" s="802" customFormat="1" ht="37.5">
      <c r="A69" s="853">
        <f t="shared" si="0"/>
        <v>63</v>
      </c>
      <c r="B69" s="814" t="s">
        <v>894</v>
      </c>
      <c r="C69" s="859"/>
      <c r="D69" s="859"/>
      <c r="E69" s="859"/>
      <c r="F69" s="859"/>
      <c r="G69" s="859"/>
      <c r="H69" s="846">
        <v>24.1</v>
      </c>
      <c r="I69" s="846">
        <v>0</v>
      </c>
    </row>
    <row r="70" spans="1:9" ht="37.5" outlineLevel="1">
      <c r="A70" s="853">
        <f t="shared" si="0"/>
        <v>64</v>
      </c>
      <c r="B70" s="804" t="s">
        <v>1132</v>
      </c>
      <c r="C70" s="905" t="s">
        <v>911</v>
      </c>
      <c r="D70" s="905" t="s">
        <v>372</v>
      </c>
      <c r="E70" s="905" t="s">
        <v>79</v>
      </c>
      <c r="F70" s="905" t="s">
        <v>1155</v>
      </c>
      <c r="G70" s="904">
        <v>522</v>
      </c>
      <c r="H70" s="861">
        <v>14.3</v>
      </c>
      <c r="I70" s="861">
        <v>0</v>
      </c>
    </row>
    <row r="71" spans="1:9" ht="37.5" outlineLevel="1">
      <c r="A71" s="853">
        <f t="shared" si="0"/>
        <v>65</v>
      </c>
      <c r="B71" s="804" t="s">
        <v>1270</v>
      </c>
      <c r="C71" s="905" t="s">
        <v>911</v>
      </c>
      <c r="D71" s="905" t="s">
        <v>372</v>
      </c>
      <c r="E71" s="905" t="s">
        <v>79</v>
      </c>
      <c r="F71" s="905" t="s">
        <v>1155</v>
      </c>
      <c r="G71" s="904">
        <v>522</v>
      </c>
      <c r="H71" s="861">
        <v>9.8000000000000007</v>
      </c>
      <c r="I71" s="861">
        <v>0</v>
      </c>
    </row>
    <row r="72" spans="1:9" s="803" customFormat="1" ht="37.5">
      <c r="A72" s="853">
        <f t="shared" si="0"/>
        <v>66</v>
      </c>
      <c r="B72" s="814" t="s">
        <v>895</v>
      </c>
      <c r="C72" s="859"/>
      <c r="D72" s="859"/>
      <c r="E72" s="859"/>
      <c r="F72" s="859"/>
      <c r="G72" s="859"/>
      <c r="H72" s="828">
        <v>133.5</v>
      </c>
      <c r="I72" s="828">
        <v>143.54300000000001</v>
      </c>
    </row>
    <row r="73" spans="1:9" ht="37.5" outlineLevel="1">
      <c r="A73" s="853">
        <f t="shared" si="0"/>
        <v>67</v>
      </c>
      <c r="B73" s="814" t="s">
        <v>965</v>
      </c>
      <c r="C73" s="905">
        <v>833</v>
      </c>
      <c r="D73" s="859" t="s">
        <v>372</v>
      </c>
      <c r="E73" s="859" t="s">
        <v>79</v>
      </c>
      <c r="F73" s="905" t="s">
        <v>1157</v>
      </c>
      <c r="G73" s="904">
        <v>522</v>
      </c>
      <c r="H73" s="861">
        <v>10</v>
      </c>
      <c r="I73" s="861">
        <v>0</v>
      </c>
    </row>
    <row r="74" spans="1:9" ht="37.5" outlineLevel="1">
      <c r="A74" s="853">
        <f t="shared" ref="A74:A76" si="1">A73+1</f>
        <v>68</v>
      </c>
      <c r="B74" s="814" t="s">
        <v>1272</v>
      </c>
      <c r="C74" s="905" t="s">
        <v>911</v>
      </c>
      <c r="D74" s="905" t="s">
        <v>276</v>
      </c>
      <c r="E74" s="905" t="s">
        <v>79</v>
      </c>
      <c r="F74" s="905" t="s">
        <v>1164</v>
      </c>
      <c r="G74" s="904">
        <v>522</v>
      </c>
      <c r="H74" s="861">
        <v>123.5</v>
      </c>
      <c r="I74" s="861">
        <v>143.54300000000001</v>
      </c>
    </row>
    <row r="75" spans="1:9" ht="37.5">
      <c r="A75" s="853">
        <f t="shared" si="1"/>
        <v>69</v>
      </c>
      <c r="B75" s="814" t="s">
        <v>898</v>
      </c>
      <c r="C75" s="859"/>
      <c r="D75" s="859"/>
      <c r="E75" s="859"/>
      <c r="F75" s="859"/>
      <c r="G75" s="859"/>
      <c r="H75" s="846">
        <v>4.5</v>
      </c>
      <c r="I75" s="846">
        <v>0</v>
      </c>
    </row>
    <row r="76" spans="1:9" s="802" customFormat="1" ht="56.25" outlineLevel="1">
      <c r="A76" s="853">
        <f t="shared" si="1"/>
        <v>70</v>
      </c>
      <c r="B76" s="814" t="s">
        <v>1289</v>
      </c>
      <c r="C76" s="905" t="s">
        <v>911</v>
      </c>
      <c r="D76" s="905" t="s">
        <v>372</v>
      </c>
      <c r="E76" s="905" t="s">
        <v>79</v>
      </c>
      <c r="F76" s="905" t="s">
        <v>1155</v>
      </c>
      <c r="G76" s="904">
        <v>522</v>
      </c>
      <c r="H76" s="861">
        <v>4.5</v>
      </c>
      <c r="I76" s="861">
        <v>0</v>
      </c>
    </row>
    <row r="77" spans="1:9">
      <c r="C77" s="845"/>
      <c r="D77" s="845"/>
      <c r="E77" s="800"/>
      <c r="F77" s="836"/>
      <c r="G77" s="845"/>
    </row>
  </sheetData>
  <sortState ref="A9:XA53">
    <sortCondition ref="D9:D53"/>
    <sortCondition ref="E9:E53"/>
  </sortState>
  <mergeCells count="3">
    <mergeCell ref="A3:I3"/>
    <mergeCell ref="G1:I1"/>
    <mergeCell ref="G2:I2"/>
  </mergeCells>
  <conditionalFormatting sqref="H61:I61 H13 H14:I16 H63:I63 H76:I1048576 H73:I73 H70:I71 H68:I68 H65:I66 H56:I57 H18:I53 H9:I12">
    <cfRule type="cellIs" dxfId="27" priority="36" operator="lessThan">
      <formula>0</formula>
    </cfRule>
  </conditionalFormatting>
  <conditionalFormatting sqref="B7 H75:I75 H72:I72 H69:I69 H67:I67 H64:I64 H62:I62 H55:I55 H58:I58 H7:I7">
    <cfRule type="cellIs" dxfId="26" priority="35" operator="equal">
      <formula>192.752</formula>
    </cfRule>
  </conditionalFormatting>
  <conditionalFormatting sqref="B7 H75:I75 H72:I72 H69:I69 H67:I67 H64:I64 H62:I62 H60:I60 H55:I55 H58:I58 H7:I7">
    <cfRule type="cellIs" dxfId="25" priority="34" operator="equal">
      <formula>1302.79</formula>
    </cfRule>
  </conditionalFormatting>
  <conditionalFormatting sqref="G64 G67 G69 G72 G60 F62:G62 G58 F47:F49 G54:G55 F77:F1048576 F75:G75 F63:F73 F52:F61 F7:F45">
    <cfRule type="containsText" dxfId="24" priority="32" operator="containsText" text="5220205">
      <formula>NOT(ISERROR(SEARCH("5220205",F7)))</formula>
    </cfRule>
    <cfRule type="cellIs" dxfId="23" priority="33" operator="equal">
      <formula>5220205</formula>
    </cfRule>
  </conditionalFormatting>
  <conditionalFormatting sqref="F46">
    <cfRule type="containsText" dxfId="22" priority="30" operator="containsText" text="5220205">
      <formula>NOT(ISERROR(SEARCH("5220205",F46)))</formula>
    </cfRule>
    <cfRule type="cellIs" dxfId="21" priority="31" operator="equal">
      <formula>5220205</formula>
    </cfRule>
  </conditionalFormatting>
  <conditionalFormatting sqref="I5">
    <cfRule type="cellIs" dxfId="20" priority="15" operator="lessThan">
      <formula>0</formula>
    </cfRule>
  </conditionalFormatting>
  <conditionalFormatting sqref="F76">
    <cfRule type="containsText" dxfId="19" priority="28" operator="containsText" text="5220205">
      <formula>NOT(ISERROR(SEARCH("5220205",F76)))</formula>
    </cfRule>
    <cfRule type="cellIs" dxfId="18" priority="29" operator="equal">
      <formula>5220205</formula>
    </cfRule>
  </conditionalFormatting>
  <conditionalFormatting sqref="F50:F51">
    <cfRule type="containsText" dxfId="17" priority="26" operator="containsText" text="5220205">
      <formula>NOT(ISERROR(SEARCH("5220205",F50)))</formula>
    </cfRule>
    <cfRule type="cellIs" dxfId="16" priority="27" operator="equal">
      <formula>5220205</formula>
    </cfRule>
  </conditionalFormatting>
  <conditionalFormatting sqref="F74">
    <cfRule type="containsText" dxfId="15" priority="24" operator="containsText" text="5220205">
      <formula>NOT(ISERROR(SEARCH("5220205",F74)))</formula>
    </cfRule>
    <cfRule type="cellIs" dxfId="14" priority="25" operator="equal">
      <formula>5220205</formula>
    </cfRule>
  </conditionalFormatting>
  <conditionalFormatting sqref="H4:I4 H74:I74 H59:I59 H17:I17">
    <cfRule type="cellIs" dxfId="13" priority="21" operator="lessThan">
      <formula>0</formula>
    </cfRule>
  </conditionalFormatting>
  <conditionalFormatting sqref="H39:I39">
    <cfRule type="cellIs" dxfId="12" priority="20" operator="equal">
      <formula>192.752</formula>
    </cfRule>
  </conditionalFormatting>
  <conditionalFormatting sqref="H39:I39">
    <cfRule type="cellIs" dxfId="11" priority="19" operator="equal">
      <formula>1302.79</formula>
    </cfRule>
  </conditionalFormatting>
  <conditionalFormatting sqref="H5">
    <cfRule type="cellIs" dxfId="10" priority="16" operator="lessThan">
      <formula>0</formula>
    </cfRule>
  </conditionalFormatting>
  <printOptions horizontalCentered="1"/>
  <pageMargins left="0" right="0" top="0.59055118110236227" bottom="0.59055118110236227" header="0.31496062992125984" footer="0.31496062992125984"/>
  <pageSetup paperSize="8" fitToHeight="0" orientation="landscape" r:id="rId1"/>
  <headerFooter differentFirst="1" alignWithMargins="0">
    <oddHeader>&amp;C&amp;"Times New Roman,обычный"&amp;P</oddHeader>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view="pageBreakPreview" zoomScale="70" zoomScaleNormal="75" zoomScaleSheetLayoutView="70" workbookViewId="0">
      <selection activeCell="H7" sqref="H7"/>
    </sheetView>
  </sheetViews>
  <sheetFormatPr defaultColWidth="9.140625" defaultRowHeight="18.75" outlineLevelRow="1"/>
  <cols>
    <col min="1" max="1" width="7.140625" style="809" customWidth="1" collapsed="1"/>
    <col min="2" max="2" width="99" style="800" customWidth="1"/>
    <col min="3" max="3" width="17" style="823" customWidth="1"/>
    <col min="4" max="4" width="6.140625" style="825" customWidth="1"/>
    <col min="5" max="5" width="7.28515625" style="799" customWidth="1"/>
    <col min="6" max="6" width="16.140625" style="840" customWidth="1"/>
    <col min="7" max="7" width="8.85546875" style="825" customWidth="1"/>
    <col min="8" max="8" width="19.42578125" style="854" customWidth="1"/>
    <col min="9" max="9" width="18" style="854" customWidth="1"/>
    <col min="10" max="15" width="9.140625" style="854" customWidth="1"/>
    <col min="16" max="16384" width="9.140625" style="854"/>
  </cols>
  <sheetData>
    <row r="1" spans="1:12" ht="43.5" customHeight="1">
      <c r="A1" s="848"/>
      <c r="B1" s="866"/>
      <c r="C1" s="844"/>
      <c r="D1" s="850"/>
      <c r="E1" s="248"/>
      <c r="F1" s="851"/>
      <c r="G1" s="924" t="s">
        <v>1275</v>
      </c>
      <c r="H1" s="924"/>
      <c r="I1" s="924"/>
      <c r="K1" s="867"/>
      <c r="L1" s="867"/>
    </row>
    <row r="2" spans="1:12" ht="58.5" customHeight="1">
      <c r="A2" s="848"/>
      <c r="B2" s="866"/>
      <c r="C2" s="844"/>
      <c r="D2" s="850"/>
      <c r="E2" s="248"/>
      <c r="F2" s="851"/>
      <c r="G2" s="924" t="s">
        <v>1310</v>
      </c>
      <c r="H2" s="924"/>
      <c r="I2" s="924"/>
      <c r="J2" s="867"/>
    </row>
    <row r="3" spans="1:12" s="818" customFormat="1" ht="151.5" customHeight="1">
      <c r="A3" s="927" t="s">
        <v>1278</v>
      </c>
      <c r="B3" s="927"/>
      <c r="C3" s="927"/>
      <c r="D3" s="927"/>
      <c r="E3" s="927"/>
      <c r="F3" s="927"/>
      <c r="G3" s="927"/>
      <c r="H3" s="927"/>
      <c r="I3" s="927"/>
    </row>
    <row r="4" spans="1:12" s="818" customFormat="1" ht="20.25">
      <c r="A4" s="842"/>
      <c r="B4" s="842"/>
      <c r="C4" s="842"/>
      <c r="D4" s="842"/>
      <c r="E4" s="842"/>
      <c r="F4" s="832"/>
      <c r="G4" s="842"/>
      <c r="H4" s="863"/>
      <c r="I4" s="863"/>
    </row>
    <row r="5" spans="1:12" s="810" customFormat="1" ht="111" customHeight="1">
      <c r="A5" s="914" t="s">
        <v>1263</v>
      </c>
      <c r="B5" s="919" t="s">
        <v>846</v>
      </c>
      <c r="C5" s="914" t="s">
        <v>234</v>
      </c>
      <c r="D5" s="912" t="s">
        <v>235</v>
      </c>
      <c r="E5" s="912" t="s">
        <v>236</v>
      </c>
      <c r="F5" s="914" t="s">
        <v>1212</v>
      </c>
      <c r="G5" s="914" t="s">
        <v>388</v>
      </c>
      <c r="H5" s="920" t="s">
        <v>1265</v>
      </c>
      <c r="I5" s="920" t="s">
        <v>1266</v>
      </c>
    </row>
    <row r="6" spans="1:12" s="781" customFormat="1">
      <c r="A6" s="853">
        <v>1</v>
      </c>
      <c r="B6" s="804" t="s">
        <v>1292</v>
      </c>
      <c r="C6" s="853"/>
      <c r="D6" s="853"/>
      <c r="E6" s="853"/>
      <c r="F6" s="859"/>
      <c r="G6" s="859"/>
      <c r="H6" s="837">
        <v>54.395000000000003</v>
      </c>
      <c r="I6" s="837">
        <v>87</v>
      </c>
    </row>
    <row r="7" spans="1:12" s="798" customFormat="1" ht="56.25">
      <c r="A7" s="853">
        <v>2</v>
      </c>
      <c r="B7" s="814" t="s">
        <v>971</v>
      </c>
      <c r="C7" s="853"/>
      <c r="D7" s="853"/>
      <c r="E7" s="853"/>
      <c r="F7" s="859"/>
      <c r="G7" s="859"/>
      <c r="H7" s="837">
        <v>54.395000000000003</v>
      </c>
      <c r="I7" s="837">
        <v>87</v>
      </c>
    </row>
    <row r="8" spans="1:12" s="798" customFormat="1" ht="37.5" outlineLevel="1">
      <c r="A8" s="853">
        <v>3</v>
      </c>
      <c r="B8" s="855" t="s">
        <v>1257</v>
      </c>
      <c r="C8" s="853">
        <v>804</v>
      </c>
      <c r="D8" s="859" t="s">
        <v>78</v>
      </c>
      <c r="E8" s="859" t="s">
        <v>359</v>
      </c>
      <c r="F8" s="793" t="s">
        <v>1165</v>
      </c>
      <c r="G8" s="904">
        <v>414</v>
      </c>
      <c r="H8" s="861">
        <v>40</v>
      </c>
      <c r="I8" s="861">
        <v>87</v>
      </c>
    </row>
    <row r="9" spans="1:12" ht="56.25" outlineLevel="1">
      <c r="A9" s="853">
        <v>4</v>
      </c>
      <c r="B9" s="855" t="s">
        <v>1304</v>
      </c>
      <c r="C9" s="853">
        <v>804</v>
      </c>
      <c r="D9" s="859" t="s">
        <v>78</v>
      </c>
      <c r="E9" s="859" t="s">
        <v>359</v>
      </c>
      <c r="F9" s="793" t="s">
        <v>1165</v>
      </c>
      <c r="G9" s="904">
        <v>414</v>
      </c>
      <c r="H9" s="861">
        <v>14.395</v>
      </c>
      <c r="I9" s="861">
        <v>0</v>
      </c>
    </row>
    <row r="10" spans="1:12">
      <c r="H10" s="845"/>
      <c r="I10" s="845"/>
    </row>
    <row r="11" spans="1:12">
      <c r="H11" s="845"/>
      <c r="I11" s="845"/>
    </row>
    <row r="12" spans="1:12">
      <c r="H12" s="845"/>
      <c r="I12" s="845"/>
    </row>
    <row r="13" spans="1:12">
      <c r="H13" s="845"/>
      <c r="I13" s="845"/>
    </row>
  </sheetData>
  <mergeCells count="3">
    <mergeCell ref="A3:I3"/>
    <mergeCell ref="G1:I1"/>
    <mergeCell ref="G2:I2"/>
  </mergeCells>
  <conditionalFormatting sqref="H8:I1048576">
    <cfRule type="cellIs" dxfId="9" priority="12" operator="lessThan">
      <formula>0</formula>
    </cfRule>
  </conditionalFormatting>
  <conditionalFormatting sqref="A7:A8 C7:G7 A6:G6 H6:I7 B8:F8 A9:F9">
    <cfRule type="cellIs" dxfId="8" priority="11" operator="equal">
      <formula>192.752</formula>
    </cfRule>
  </conditionalFormatting>
  <conditionalFormatting sqref="A7:A8 C7:G7 A6:G6 H6:I7 B8:F8 A9:F9">
    <cfRule type="cellIs" dxfId="7" priority="10" operator="equal">
      <formula>1302.79</formula>
    </cfRule>
  </conditionalFormatting>
  <conditionalFormatting sqref="G6:G7 F6:F1048576">
    <cfRule type="containsText" dxfId="6" priority="8" operator="containsText" text="5220205">
      <formula>NOT(ISERROR(SEARCH("5220205",F6)))</formula>
    </cfRule>
    <cfRule type="cellIs" dxfId="5" priority="9" operator="equal">
      <formula>5220205</formula>
    </cfRule>
  </conditionalFormatting>
  <conditionalFormatting sqref="H4:I4">
    <cfRule type="cellIs" dxfId="4" priority="7" operator="lessThan">
      <formula>0</formula>
    </cfRule>
  </conditionalFormatting>
  <conditionalFormatting sqref="I5">
    <cfRule type="cellIs" dxfId="3" priority="1" operator="lessThan">
      <formula>0</formula>
    </cfRule>
  </conditionalFormatting>
  <conditionalFormatting sqref="H5">
    <cfRule type="cellIs" dxfId="2" priority="2" operator="lessThan">
      <formula>0</formula>
    </cfRule>
  </conditionalFormatting>
  <printOptions horizontalCentered="1"/>
  <pageMargins left="0" right="0" top="0.39370078740157483" bottom="0.39370078740157483" header="0.31496062992125984" footer="0.31496062992125984"/>
  <pageSetup paperSize="8" fitToHeight="0" orientation="landscape" r:id="rId1"/>
  <headerFooter differentFirst="1" alignWithMargins="0">
    <oddHeader>&amp;C&amp;"Times New Roman,обычный"&amp;P</oddHead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41"/>
  <sheetViews>
    <sheetView view="pageBreakPreview" topLeftCell="A4" zoomScale="30" zoomScaleNormal="30" zoomScaleSheetLayoutView="30" workbookViewId="0">
      <pane xSplit="5" ySplit="4" topLeftCell="F8" activePane="bottomRight" state="frozen"/>
      <selection activeCell="B65" sqref="B65"/>
      <selection pane="topRight" activeCell="B65" sqref="B65"/>
      <selection pane="bottomLeft" activeCell="B65" sqref="B65"/>
      <selection pane="bottomRight" activeCell="O10" sqref="O10"/>
    </sheetView>
  </sheetViews>
  <sheetFormatPr defaultColWidth="9.140625" defaultRowHeight="38.25" outlineLevelRow="1" outlineLevelCol="1"/>
  <cols>
    <col min="1" max="1" width="13.140625" style="370" customWidth="1"/>
    <col min="2" max="2" width="115.5703125" style="156" customWidth="1"/>
    <col min="3" max="3" width="29" style="481" hidden="1" customWidth="1"/>
    <col min="4" max="7" width="21" style="3" hidden="1" customWidth="1" outlineLevel="1"/>
    <col min="8" max="8" width="28.140625" style="3" hidden="1" customWidth="1" outlineLevel="1"/>
    <col min="9" max="9" width="21" style="205" hidden="1" customWidth="1" outlineLevel="1"/>
    <col min="10" max="10" width="21" style="4" hidden="1" customWidth="1" outlineLevel="1"/>
    <col min="11" max="11" width="21" style="230" hidden="1" customWidth="1"/>
    <col min="12" max="12" width="16.42578125" style="19" hidden="1" customWidth="1"/>
    <col min="13" max="13" width="24.28515625" style="19" hidden="1" customWidth="1"/>
    <col min="14" max="14" width="31.42578125" style="209" customWidth="1"/>
    <col min="15" max="15" width="30" style="4" customWidth="1"/>
    <col min="16" max="16" width="30.85546875" style="4" customWidth="1"/>
    <col min="17" max="17" width="28.7109375" style="293" hidden="1" customWidth="1"/>
    <col min="18" max="18" width="28.42578125" style="369" hidden="1" customWidth="1"/>
    <col min="19" max="19" width="18" style="369" hidden="1" customWidth="1"/>
    <col min="20" max="20" width="35" style="294" hidden="1" customWidth="1"/>
    <col min="21" max="21" width="29.140625" style="154" hidden="1" customWidth="1"/>
    <col min="22" max="22" width="27.28515625" style="145" hidden="1" customWidth="1"/>
    <col min="23" max="23" width="41.5703125" style="720" customWidth="1"/>
    <col min="24" max="24" width="41.5703125" style="154" customWidth="1" outlineLevel="1"/>
    <col min="25" max="30" width="41.5703125" style="154" hidden="1" customWidth="1" outlineLevel="1"/>
    <col min="31" max="31" width="41.5703125" style="398" hidden="1" customWidth="1"/>
    <col min="32" max="38" width="41.5703125" style="398" customWidth="1"/>
    <col min="39" max="39" width="41.5703125" style="221" customWidth="1"/>
    <col min="40" max="40" width="41.5703125" style="645" hidden="1" customWidth="1"/>
    <col min="41" max="41" width="116.28515625" style="248" hidden="1" customWidth="1"/>
    <col min="42" max="42" width="53.7109375" style="5" customWidth="1"/>
    <col min="43" max="50" width="9.140625" style="5"/>
    <col min="51" max="54" width="12.5703125" style="5" bestFit="1" customWidth="1"/>
    <col min="55" max="16384" width="9.140625" style="5"/>
  </cols>
  <sheetData>
    <row r="1" spans="1:41">
      <c r="A1" s="181"/>
      <c r="B1" s="250"/>
      <c r="C1" s="678"/>
      <c r="D1" s="164"/>
      <c r="E1" s="164"/>
      <c r="F1" s="164"/>
      <c r="G1" s="164"/>
      <c r="H1" s="164"/>
      <c r="I1" s="78"/>
      <c r="J1" s="5"/>
      <c r="K1" s="251"/>
      <c r="L1" s="124"/>
      <c r="M1" s="124"/>
      <c r="N1" s="252"/>
      <c r="O1" s="5"/>
      <c r="P1" s="5"/>
      <c r="Q1" s="253"/>
      <c r="R1" s="632"/>
      <c r="S1" s="632"/>
      <c r="T1" s="253"/>
      <c r="AM1" s="254" t="s">
        <v>677</v>
      </c>
      <c r="AN1" s="644"/>
    </row>
    <row r="2" spans="1:41" s="1" customFormat="1" ht="273" customHeight="1">
      <c r="B2" s="928" t="s">
        <v>701</v>
      </c>
      <c r="C2" s="929"/>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655"/>
      <c r="AO2" s="247"/>
    </row>
    <row r="3" spans="1:41" s="1" customFormat="1" ht="42.75" customHeight="1" thickBot="1">
      <c r="B3" s="931" t="s">
        <v>421</v>
      </c>
      <c r="C3" s="932"/>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3"/>
      <c r="AF3" s="933"/>
      <c r="AG3" s="933"/>
      <c r="AH3" s="933"/>
      <c r="AI3" s="933"/>
      <c r="AJ3" s="933"/>
      <c r="AK3" s="933"/>
      <c r="AL3" s="933"/>
      <c r="AM3" s="933"/>
      <c r="AN3" s="655"/>
      <c r="AO3" s="247"/>
    </row>
    <row r="4" spans="1:41" s="1" customFormat="1" ht="221.25" customHeight="1" thickBot="1">
      <c r="A4" s="419" t="s">
        <v>484</v>
      </c>
      <c r="B4" s="420" t="s">
        <v>846</v>
      </c>
      <c r="C4" s="463" t="s">
        <v>706</v>
      </c>
      <c r="D4" s="755" t="s">
        <v>234</v>
      </c>
      <c r="E4" s="756" t="s">
        <v>586</v>
      </c>
      <c r="F4" s="755" t="s">
        <v>235</v>
      </c>
      <c r="G4" s="755" t="s">
        <v>236</v>
      </c>
      <c r="H4" s="755" t="s">
        <v>387</v>
      </c>
      <c r="I4" s="421" t="s">
        <v>830</v>
      </c>
      <c r="J4" s="757" t="s">
        <v>388</v>
      </c>
      <c r="K4" s="422" t="s">
        <v>707</v>
      </c>
      <c r="L4" s="422" t="s">
        <v>590</v>
      </c>
      <c r="M4" s="422" t="s">
        <v>201</v>
      </c>
      <c r="N4" s="758" t="s">
        <v>726</v>
      </c>
      <c r="O4" s="757" t="s">
        <v>689</v>
      </c>
      <c r="P4" s="757" t="s">
        <v>3</v>
      </c>
      <c r="Q4" s="423" t="s">
        <v>591</v>
      </c>
      <c r="R4" s="420" t="s">
        <v>364</v>
      </c>
      <c r="S4" s="420" t="s">
        <v>839</v>
      </c>
      <c r="T4" s="423" t="s">
        <v>53</v>
      </c>
      <c r="U4" s="423" t="s">
        <v>831</v>
      </c>
      <c r="V4" s="420" t="s">
        <v>700</v>
      </c>
      <c r="W4" s="686" t="s">
        <v>854</v>
      </c>
      <c r="X4" s="686" t="s">
        <v>662</v>
      </c>
      <c r="Y4" s="423" t="s">
        <v>853</v>
      </c>
      <c r="Z4" s="423" t="s">
        <v>855</v>
      </c>
      <c r="AA4" s="423" t="s">
        <v>679</v>
      </c>
      <c r="AB4" s="423" t="s">
        <v>688</v>
      </c>
      <c r="AC4" s="423" t="s">
        <v>664</v>
      </c>
      <c r="AD4" s="424" t="s">
        <v>669</v>
      </c>
      <c r="AE4" s="422"/>
      <c r="AF4" s="687" t="s">
        <v>858</v>
      </c>
      <c r="AG4" s="686" t="s">
        <v>678</v>
      </c>
      <c r="AH4" s="686" t="s">
        <v>663</v>
      </c>
      <c r="AI4" s="686" t="s">
        <v>679</v>
      </c>
      <c r="AJ4" s="686" t="s">
        <v>664</v>
      </c>
      <c r="AK4" s="686" t="s">
        <v>859</v>
      </c>
      <c r="AL4" s="686" t="s">
        <v>860</v>
      </c>
      <c r="AM4" s="687" t="s">
        <v>861</v>
      </c>
      <c r="AN4" s="656" t="s">
        <v>840</v>
      </c>
      <c r="AO4" s="425" t="s">
        <v>490</v>
      </c>
    </row>
    <row r="5" spans="1:41" s="1" customFormat="1" ht="27" customHeight="1">
      <c r="A5" s="204"/>
      <c r="B5" s="181"/>
      <c r="C5" s="464"/>
      <c r="D5" s="124"/>
      <c r="E5" s="171"/>
      <c r="F5" s="124"/>
      <c r="G5" s="124"/>
      <c r="H5" s="124"/>
      <c r="I5" s="181"/>
      <c r="J5" s="124"/>
      <c r="K5" s="9"/>
      <c r="L5" s="9"/>
      <c r="M5" s="9"/>
      <c r="N5" s="450"/>
      <c r="O5" s="450"/>
      <c r="P5" s="450"/>
      <c r="Q5" s="450"/>
      <c r="R5" s="124"/>
      <c r="S5" s="124"/>
      <c r="T5" s="450"/>
      <c r="U5" s="450"/>
      <c r="V5" s="450"/>
      <c r="W5" s="722"/>
      <c r="X5" s="149"/>
      <c r="Y5" s="149"/>
      <c r="Z5" s="149"/>
      <c r="AA5" s="149"/>
      <c r="AB5" s="149"/>
      <c r="AC5" s="149"/>
      <c r="AD5" s="149"/>
      <c r="AE5" s="399"/>
      <c r="AF5" s="399"/>
      <c r="AG5" s="399"/>
      <c r="AH5" s="399"/>
      <c r="AI5" s="399"/>
      <c r="AJ5" s="399"/>
      <c r="AK5" s="399"/>
      <c r="AL5" s="399"/>
      <c r="AM5" s="673"/>
      <c r="AN5" s="657"/>
      <c r="AO5" s="417"/>
    </row>
    <row r="6" spans="1:41" s="289" customFormat="1" ht="99.75" hidden="1" customHeight="1" outlineLevel="1">
      <c r="A6" s="284" t="e">
        <f>A7+A425</f>
        <v>#REF!</v>
      </c>
      <c r="B6" s="283" t="s">
        <v>684</v>
      </c>
      <c r="C6" s="465"/>
      <c r="D6" s="284"/>
      <c r="E6" s="284"/>
      <c r="F6" s="284"/>
      <c r="G6" s="284"/>
      <c r="H6" s="284"/>
      <c r="I6" s="286"/>
      <c r="J6" s="284"/>
      <c r="K6" s="285"/>
      <c r="L6" s="286"/>
      <c r="M6" s="286"/>
      <c r="N6" s="287" t="e">
        <f>N7+N425</f>
        <v>#REF!</v>
      </c>
      <c r="O6" s="287" t="e">
        <f>O7+O425</f>
        <v>#REF!</v>
      </c>
      <c r="P6" s="287" t="e">
        <f>P7+P425</f>
        <v>#REF!</v>
      </c>
      <c r="Q6" s="287"/>
      <c r="R6" s="284" t="e">
        <f t="shared" ref="R6:W6" si="0">R7+R425</f>
        <v>#REF!</v>
      </c>
      <c r="S6" s="284" t="e">
        <f t="shared" si="0"/>
        <v>#REF!</v>
      </c>
      <c r="T6" s="287" t="e">
        <f t="shared" si="0"/>
        <v>#REF!</v>
      </c>
      <c r="U6" s="287" t="e">
        <f t="shared" si="0"/>
        <v>#REF!</v>
      </c>
      <c r="V6" s="287" t="e">
        <f t="shared" si="0"/>
        <v>#REF!</v>
      </c>
      <c r="W6" s="723" t="e">
        <f t="shared" si="0"/>
        <v>#REF!</v>
      </c>
      <c r="X6" s="287" t="e">
        <f>#REF!+X7+#REF!</f>
        <v>#REF!</v>
      </c>
      <c r="Y6" s="287" t="e">
        <f>#REF!+Y7+#REF!</f>
        <v>#REF!</v>
      </c>
      <c r="Z6" s="287" t="e">
        <f>#REF!+Z7+#REF!</f>
        <v>#REF!</v>
      </c>
      <c r="AA6" s="287" t="e">
        <f>#REF!+AA7+#REF!</f>
        <v>#REF!</v>
      </c>
      <c r="AB6" s="287" t="e">
        <f>#REF!+AB7+#REF!</f>
        <v>#REF!</v>
      </c>
      <c r="AC6" s="287" t="e">
        <f>#REF!+AC7+#REF!</f>
        <v>#REF!</v>
      </c>
      <c r="AD6" s="287" t="e">
        <f>#REF!+AD7+#REF!</f>
        <v>#REF!</v>
      </c>
      <c r="AE6" s="285"/>
      <c r="AF6" s="285"/>
      <c r="AG6" s="285"/>
      <c r="AH6" s="285"/>
      <c r="AI6" s="285"/>
      <c r="AJ6" s="285"/>
      <c r="AK6" s="285"/>
      <c r="AL6" s="285"/>
      <c r="AM6" s="288"/>
      <c r="AN6" s="288"/>
      <c r="AO6" s="418"/>
    </row>
    <row r="7" spans="1:41" s="86" customFormat="1" ht="99.75" customHeight="1" collapsed="1">
      <c r="A7" s="82" t="e">
        <f>#REF!+#REF!+#REF!+#REF!+#REF!+#REF!+#REF!+#REF!+#REF!+#REF!+#REF!+#REF!+A8+#REF!+#REF!+#REF!+#REF!</f>
        <v>#REF!</v>
      </c>
      <c r="B7" s="83" t="s">
        <v>56</v>
      </c>
      <c r="C7" s="466"/>
      <c r="D7" s="83"/>
      <c r="E7" s="83"/>
      <c r="F7" s="83"/>
      <c r="G7" s="83"/>
      <c r="H7" s="83"/>
      <c r="I7" s="458"/>
      <c r="J7" s="85"/>
      <c r="K7" s="224"/>
      <c r="L7" s="82"/>
      <c r="M7" s="85"/>
      <c r="N7" s="84" t="e">
        <f>#REF!+#REF!+#REF!+#REF!+#REF!+#REF!+#REF!+#REF!+#REF!+#REF!+#REF!+#REF!+N8+#REF!+#REF!+#REF!+#REF!</f>
        <v>#REF!</v>
      </c>
      <c r="O7" s="84" t="e">
        <f>#REF!+#REF!+#REF!+#REF!+#REF!+#REF!+#REF!+#REF!+#REF!+#REF!+#REF!+#REF!+O8+#REF!+#REF!+#REF!+#REF!</f>
        <v>#REF!</v>
      </c>
      <c r="P7" s="84" t="e">
        <f>#REF!+#REF!+#REF!+#REF!+#REF!+#REF!+#REF!+#REF!+#REF!+#REF!+#REF!+#REF!+P8+#REF!+#REF!+#REF!+#REF!</f>
        <v>#REF!</v>
      </c>
      <c r="Q7" s="84" t="e">
        <f>#REF!+#REF!+#REF!+#REF!+#REF!+#REF!+#REF!+#REF!+#REF!+#REF!+#REF!+#REF!+Q8+#REF!+#REF!+#REF!+#REF!</f>
        <v>#REF!</v>
      </c>
      <c r="R7" s="84" t="e">
        <f>#REF!+#REF!+#REF!+#REF!+#REF!+#REF!+#REF!+#REF!+#REF!+#REF!+#REF!+#REF!+R8+#REF!+#REF!+#REF!+#REF!</f>
        <v>#REF!</v>
      </c>
      <c r="S7" s="84" t="e">
        <f>#REF!+#REF!+#REF!+#REF!+#REF!+#REF!+#REF!+#REF!+#REF!+#REF!+#REF!+#REF!+S8+#REF!+#REF!+#REF!+#REF!</f>
        <v>#REF!</v>
      </c>
      <c r="T7" s="84" t="e">
        <f>#REF!+#REF!+#REF!+#REF!+#REF!+#REF!+#REF!+#REF!+#REF!+#REF!+#REF!+#REF!+T8+#REF!+#REF!+#REF!+#REF!</f>
        <v>#REF!</v>
      </c>
      <c r="U7" s="84" t="e">
        <f>#REF!+#REF!+#REF!+#REF!+#REF!+#REF!+#REF!+#REF!+#REF!+#REF!+#REF!+#REF!+U8+#REF!+#REF!+#REF!+#REF!</f>
        <v>#REF!</v>
      </c>
      <c r="V7" s="84" t="e">
        <f>#REF!+#REF!+#REF!+#REF!+#REF!+#REF!+#REF!+#REF!+#REF!+#REF!+#REF!+#REF!+V8+#REF!+#REF!+#REF!+#REF!</f>
        <v>#REF!</v>
      </c>
      <c r="W7" s="84" t="e">
        <f>#REF!+#REF!+#REF!+#REF!+#REF!+#REF!+#REF!+#REF!+#REF!+#REF!+#REF!+#REF!+W8+#REF!+#REF!+#REF!+#REF!</f>
        <v>#REF!</v>
      </c>
      <c r="X7" s="84" t="e">
        <f>#REF!+#REF!+#REF!+#REF!+#REF!+#REF!+#REF!+#REF!+#REF!+#REF!+#REF!+#REF!+X8+#REF!+#REF!+#REF!+#REF!</f>
        <v>#REF!</v>
      </c>
      <c r="Y7" s="84" t="e">
        <f>#REF!+#REF!+#REF!+#REF!+#REF!+#REF!+#REF!+#REF!+#REF!+#REF!+#REF!+#REF!+Y8+#REF!+#REF!+#REF!+#REF!</f>
        <v>#REF!</v>
      </c>
      <c r="Z7" s="84" t="e">
        <f>#REF!+#REF!+#REF!+#REF!+#REF!+#REF!+#REF!+#REF!+#REF!+#REF!+#REF!+#REF!+Z8+#REF!+#REF!+#REF!+#REF!</f>
        <v>#REF!</v>
      </c>
      <c r="AA7" s="84" t="e">
        <f>#REF!+#REF!+#REF!+#REF!+#REF!+#REF!+#REF!+#REF!+#REF!+#REF!+#REF!+#REF!+AA8+#REF!+#REF!+#REF!+#REF!</f>
        <v>#REF!</v>
      </c>
      <c r="AB7" s="84" t="e">
        <f>#REF!+#REF!+#REF!+#REF!+#REF!+#REF!+#REF!+#REF!+#REF!+#REF!+#REF!+#REF!+AB8+#REF!+#REF!+#REF!+#REF!</f>
        <v>#REF!</v>
      </c>
      <c r="AC7" s="84" t="e">
        <f>#REF!+#REF!+#REF!+#REF!+#REF!+#REF!+#REF!+#REF!+#REF!+#REF!+#REF!+#REF!+AC8+#REF!+#REF!+#REF!+#REF!</f>
        <v>#REF!</v>
      </c>
      <c r="AD7" s="84" t="e">
        <f>#REF!+#REF!+#REF!+#REF!+#REF!+#REF!+#REF!+#REF!+#REF!+#REF!+#REF!+#REF!+AD8+#REF!+#REF!+#REF!+#REF!</f>
        <v>#REF!</v>
      </c>
      <c r="AE7" s="84" t="e">
        <f>#REF!+#REF!+#REF!+#REF!+#REF!+#REF!+#REF!+#REF!+#REF!+#REF!+#REF!+#REF!+AE8+#REF!+#REF!+#REF!+#REF!</f>
        <v>#REF!</v>
      </c>
      <c r="AF7" s="84" t="e">
        <f>#REF!+#REF!+#REF!+#REF!+#REF!+#REF!+#REF!+#REF!+#REF!+#REF!+#REF!+#REF!+AF8+#REF!+#REF!+#REF!+#REF!</f>
        <v>#REF!</v>
      </c>
      <c r="AG7" s="84"/>
      <c r="AH7" s="84" t="e">
        <f>#REF!+#REF!+#REF!+#REF!+#REF!+#REF!+#REF!+#REF!+#REF!+#REF!+#REF!+#REF!+AH8+#REF!+#REF!+#REF!+#REF!</f>
        <v>#REF!</v>
      </c>
      <c r="AI7" s="84" t="e">
        <f>#REF!+#REF!+#REF!+#REF!+#REF!+#REF!+#REF!+#REF!+#REF!+#REF!+#REF!+#REF!+AI8+#REF!+#REF!+#REF!+#REF!</f>
        <v>#REF!</v>
      </c>
      <c r="AJ7" s="224"/>
      <c r="AK7" s="224"/>
      <c r="AL7" s="224"/>
      <c r="AM7" s="295"/>
      <c r="AN7" s="295"/>
      <c r="AO7" s="348"/>
    </row>
    <row r="8" spans="1:41" s="107" customFormat="1" ht="150">
      <c r="A8" s="77" t="e">
        <f>A43</f>
        <v>#REF!</v>
      </c>
      <c r="B8" s="79" t="s">
        <v>635</v>
      </c>
      <c r="C8" s="468"/>
      <c r="D8" s="751"/>
      <c r="E8" s="751"/>
      <c r="F8" s="751"/>
      <c r="G8" s="751"/>
      <c r="H8" s="752"/>
      <c r="I8" s="753"/>
      <c r="J8" s="753"/>
      <c r="K8" s="322"/>
      <c r="L8" s="322"/>
      <c r="M8" s="322"/>
      <c r="N8" s="81">
        <f>N9+N21+N40+N42</f>
        <v>3165.09</v>
      </c>
      <c r="O8" s="81">
        <f t="shared" ref="O8:AL8" si="1">O9+O21+O40+O42</f>
        <v>371.15199999999999</v>
      </c>
      <c r="P8" s="81">
        <f t="shared" si="1"/>
        <v>1008.792</v>
      </c>
      <c r="Q8" s="81" t="e">
        <f t="shared" si="1"/>
        <v>#VALUE!</v>
      </c>
      <c r="R8" s="81" t="e">
        <f t="shared" si="1"/>
        <v>#VALUE!</v>
      </c>
      <c r="S8" s="81">
        <f t="shared" si="1"/>
        <v>4200</v>
      </c>
      <c r="T8" s="81">
        <f t="shared" si="1"/>
        <v>0</v>
      </c>
      <c r="U8" s="81">
        <f t="shared" si="1"/>
        <v>220.46299999999999</v>
      </c>
      <c r="V8" s="81">
        <f t="shared" si="1"/>
        <v>141.22900000000001</v>
      </c>
      <c r="W8" s="81">
        <f t="shared" si="1"/>
        <v>641.37199999999996</v>
      </c>
      <c r="X8" s="81">
        <f t="shared" si="1"/>
        <v>10.069000000000001</v>
      </c>
      <c r="Y8" s="81">
        <f t="shared" si="1"/>
        <v>338.57100000000003</v>
      </c>
      <c r="Z8" s="81">
        <f t="shared" si="1"/>
        <v>16.928999999999998</v>
      </c>
      <c r="AA8" s="81">
        <f t="shared" si="1"/>
        <v>0</v>
      </c>
      <c r="AB8" s="81">
        <f t="shared" si="1"/>
        <v>580.423</v>
      </c>
      <c r="AC8" s="81">
        <f t="shared" si="1"/>
        <v>0</v>
      </c>
      <c r="AD8" s="81">
        <f t="shared" si="1"/>
        <v>310.42399999999998</v>
      </c>
      <c r="AE8" s="81">
        <f t="shared" si="1"/>
        <v>0</v>
      </c>
      <c r="AF8" s="81">
        <f t="shared" si="1"/>
        <v>2142.4969999999998</v>
      </c>
      <c r="AG8" s="81">
        <f t="shared" si="1"/>
        <v>722.16099999999994</v>
      </c>
      <c r="AH8" s="81">
        <f t="shared" si="1"/>
        <v>0</v>
      </c>
      <c r="AI8" s="81">
        <f t="shared" si="1"/>
        <v>0</v>
      </c>
      <c r="AJ8" s="81">
        <f t="shared" si="1"/>
        <v>0</v>
      </c>
      <c r="AK8" s="81">
        <f t="shared" si="1"/>
        <v>0</v>
      </c>
      <c r="AL8" s="81">
        <f t="shared" si="1"/>
        <v>0</v>
      </c>
      <c r="AM8" s="409">
        <f>SUM(AM35:AM44)</f>
        <v>0</v>
      </c>
      <c r="AN8" s="409"/>
      <c r="AO8" s="430">
        <f>SUM(AO35:AO44)</f>
        <v>0</v>
      </c>
    </row>
    <row r="9" spans="1:41" s="180" customFormat="1">
      <c r="A9" s="216" t="e">
        <f>#REF!-#REF!</f>
        <v>#REF!</v>
      </c>
      <c r="B9" s="449" t="s">
        <v>727</v>
      </c>
      <c r="C9" s="477" t="s">
        <v>93</v>
      </c>
      <c r="D9" s="748"/>
      <c r="E9" s="748"/>
      <c r="F9" s="748"/>
      <c r="G9" s="748"/>
      <c r="H9" s="748"/>
      <c r="I9" s="240"/>
      <c r="J9" s="240"/>
      <c r="K9" s="675"/>
      <c r="L9" s="675"/>
      <c r="M9" s="675"/>
      <c r="N9" s="179">
        <f>SUM(N10:N20)</f>
        <v>1195</v>
      </c>
      <c r="O9" s="179">
        <f t="shared" ref="O9:AI9" si="2">SUM(O10:O20)</f>
        <v>0</v>
      </c>
      <c r="P9" s="179">
        <f t="shared" si="2"/>
        <v>865</v>
      </c>
      <c r="Q9" s="179">
        <f t="shared" si="2"/>
        <v>0</v>
      </c>
      <c r="R9" s="179">
        <f t="shared" si="2"/>
        <v>4202</v>
      </c>
      <c r="S9" s="179">
        <f t="shared" si="2"/>
        <v>4200</v>
      </c>
      <c r="T9" s="179">
        <f t="shared" si="2"/>
        <v>0</v>
      </c>
      <c r="U9" s="179">
        <f t="shared" si="2"/>
        <v>180</v>
      </c>
      <c r="V9" s="179">
        <f t="shared" si="2"/>
        <v>56</v>
      </c>
      <c r="W9" s="179">
        <f t="shared" si="2"/>
        <v>265</v>
      </c>
      <c r="X9" s="179">
        <f t="shared" si="2"/>
        <v>9</v>
      </c>
      <c r="Y9" s="179">
        <f t="shared" si="2"/>
        <v>338.57100000000003</v>
      </c>
      <c r="Z9" s="179">
        <f t="shared" si="2"/>
        <v>16.928999999999998</v>
      </c>
      <c r="AA9" s="179">
        <f t="shared" si="2"/>
        <v>0</v>
      </c>
      <c r="AB9" s="179">
        <f t="shared" si="2"/>
        <v>518.57100000000003</v>
      </c>
      <c r="AC9" s="179">
        <f t="shared" si="2"/>
        <v>0</v>
      </c>
      <c r="AD9" s="179">
        <f t="shared" si="2"/>
        <v>320.5</v>
      </c>
      <c r="AE9" s="179">
        <f t="shared" si="2"/>
        <v>0</v>
      </c>
      <c r="AF9" s="179">
        <f t="shared" si="2"/>
        <v>921</v>
      </c>
      <c r="AG9" s="179">
        <f t="shared" si="2"/>
        <v>336.4</v>
      </c>
      <c r="AH9" s="179">
        <f t="shared" si="2"/>
        <v>0</v>
      </c>
      <c r="AI9" s="179">
        <f t="shared" si="2"/>
        <v>0</v>
      </c>
      <c r="AJ9" s="448"/>
      <c r="AK9" s="448"/>
      <c r="AL9" s="448"/>
      <c r="AM9" s="454"/>
      <c r="AN9" s="454"/>
      <c r="AO9" s="179"/>
    </row>
    <row r="10" spans="1:41" s="274" customFormat="1" ht="150" outlineLevel="1">
      <c r="A10" s="654" t="e">
        <f>#REF!+1</f>
        <v>#REF!</v>
      </c>
      <c r="B10" s="679" t="s">
        <v>856</v>
      </c>
      <c r="C10" s="477" t="s">
        <v>93</v>
      </c>
      <c r="D10" s="376">
        <v>133</v>
      </c>
      <c r="E10" s="376" t="s">
        <v>588</v>
      </c>
      <c r="F10" s="59">
        <v>11</v>
      </c>
      <c r="G10" s="59" t="s">
        <v>79</v>
      </c>
      <c r="H10" s="59">
        <v>1020102</v>
      </c>
      <c r="I10" s="23">
        <v>5</v>
      </c>
      <c r="J10" s="191" t="s">
        <v>417</v>
      </c>
      <c r="K10" s="18" t="s">
        <v>713</v>
      </c>
      <c r="L10" s="29" t="s">
        <v>676</v>
      </c>
      <c r="M10" s="18"/>
      <c r="N10" s="97">
        <v>40</v>
      </c>
      <c r="O10" s="97"/>
      <c r="P10" s="97"/>
      <c r="Q10" s="23" t="s">
        <v>659</v>
      </c>
      <c r="R10" s="23" t="s">
        <v>243</v>
      </c>
      <c r="S10" s="368"/>
      <c r="T10" s="97"/>
      <c r="U10" s="97"/>
      <c r="V10" s="159">
        <v>15</v>
      </c>
      <c r="W10" s="192">
        <f>V10+U10</f>
        <v>15</v>
      </c>
      <c r="X10" s="97"/>
      <c r="Y10" s="97"/>
      <c r="Z10" s="97"/>
      <c r="AA10" s="97"/>
      <c r="AB10" s="162"/>
      <c r="AC10" s="162"/>
      <c r="AD10" s="162"/>
      <c r="AE10" s="405"/>
      <c r="AF10" s="165">
        <f t="shared" ref="AF10:AF44" si="3">N10-O10-W10-X10</f>
        <v>25</v>
      </c>
      <c r="AG10" s="165">
        <v>45</v>
      </c>
      <c r="AH10" s="405"/>
      <c r="AI10" s="405"/>
      <c r="AJ10" s="405"/>
      <c r="AK10" s="405"/>
      <c r="AL10" s="405"/>
      <c r="AM10" s="222" t="s">
        <v>732</v>
      </c>
      <c r="AN10" s="453"/>
      <c r="AO10" s="222" t="s">
        <v>732</v>
      </c>
    </row>
    <row r="11" spans="1:41" s="274" customFormat="1" ht="150" outlineLevel="1">
      <c r="A11" s="654" t="e">
        <f>A10+1</f>
        <v>#REF!</v>
      </c>
      <c r="B11" s="452" t="s">
        <v>848</v>
      </c>
      <c r="C11" s="477" t="s">
        <v>93</v>
      </c>
      <c r="D11" s="376">
        <v>133</v>
      </c>
      <c r="E11" s="376" t="s">
        <v>588</v>
      </c>
      <c r="F11" s="59">
        <v>11</v>
      </c>
      <c r="G11" s="59" t="s">
        <v>79</v>
      </c>
      <c r="H11" s="59">
        <v>1020102</v>
      </c>
      <c r="I11" s="23">
        <v>5</v>
      </c>
      <c r="J11" s="191" t="s">
        <v>417</v>
      </c>
      <c r="K11" s="18" t="s">
        <v>713</v>
      </c>
      <c r="L11" s="29" t="s">
        <v>676</v>
      </c>
      <c r="M11" s="18"/>
      <c r="N11" s="97">
        <v>20</v>
      </c>
      <c r="O11" s="97"/>
      <c r="P11" s="97"/>
      <c r="Q11" s="23" t="s">
        <v>659</v>
      </c>
      <c r="R11" s="23" t="s">
        <v>243</v>
      </c>
      <c r="S11" s="368"/>
      <c r="T11" s="97"/>
      <c r="U11" s="97"/>
      <c r="V11" s="159">
        <v>8</v>
      </c>
      <c r="W11" s="192">
        <f>V11+U11</f>
        <v>8</v>
      </c>
      <c r="X11" s="97"/>
      <c r="Y11" s="97"/>
      <c r="Z11" s="97"/>
      <c r="AA11" s="97"/>
      <c r="AB11" s="162"/>
      <c r="AC11" s="162"/>
      <c r="AD11" s="162"/>
      <c r="AE11" s="405"/>
      <c r="AF11" s="165">
        <f t="shared" si="3"/>
        <v>12</v>
      </c>
      <c r="AG11" s="165">
        <v>12</v>
      </c>
      <c r="AH11" s="405"/>
      <c r="AI11" s="405"/>
      <c r="AJ11" s="405"/>
      <c r="AK11" s="405"/>
      <c r="AL11" s="405"/>
      <c r="AM11" s="222" t="s">
        <v>732</v>
      </c>
      <c r="AN11" s="453"/>
      <c r="AO11" s="222" t="s">
        <v>732</v>
      </c>
    </row>
    <row r="12" spans="1:41" s="274" customFormat="1" ht="150" outlineLevel="1">
      <c r="A12" s="654" t="e">
        <f>A11+1</f>
        <v>#REF!</v>
      </c>
      <c r="B12" s="452" t="s">
        <v>849</v>
      </c>
      <c r="C12" s="477" t="s">
        <v>93</v>
      </c>
      <c r="D12" s="376">
        <v>133</v>
      </c>
      <c r="E12" s="376" t="s">
        <v>588</v>
      </c>
      <c r="F12" s="59">
        <v>11</v>
      </c>
      <c r="G12" s="59" t="s">
        <v>79</v>
      </c>
      <c r="H12" s="59">
        <v>1020102</v>
      </c>
      <c r="I12" s="23">
        <v>5</v>
      </c>
      <c r="J12" s="191" t="s">
        <v>417</v>
      </c>
      <c r="K12" s="18" t="s">
        <v>713</v>
      </c>
      <c r="L12" s="29" t="s">
        <v>676</v>
      </c>
      <c r="M12" s="18"/>
      <c r="N12" s="97">
        <v>15</v>
      </c>
      <c r="O12" s="97"/>
      <c r="P12" s="97"/>
      <c r="Q12" s="23" t="s">
        <v>659</v>
      </c>
      <c r="R12" s="23" t="s">
        <v>243</v>
      </c>
      <c r="S12" s="368"/>
      <c r="T12" s="97"/>
      <c r="U12" s="97"/>
      <c r="V12" s="159">
        <v>5</v>
      </c>
      <c r="W12" s="192">
        <f>V12+U12</f>
        <v>5</v>
      </c>
      <c r="X12" s="97"/>
      <c r="Y12" s="97"/>
      <c r="Z12" s="97"/>
      <c r="AA12" s="97"/>
      <c r="AB12" s="162"/>
      <c r="AC12" s="162"/>
      <c r="AD12" s="162"/>
      <c r="AE12" s="405"/>
      <c r="AF12" s="165">
        <f t="shared" si="3"/>
        <v>10</v>
      </c>
      <c r="AG12" s="165">
        <v>10</v>
      </c>
      <c r="AH12" s="405"/>
      <c r="AI12" s="405"/>
      <c r="AJ12" s="405"/>
      <c r="AK12" s="405"/>
      <c r="AL12" s="405"/>
      <c r="AM12" s="222" t="s">
        <v>732</v>
      </c>
      <c r="AN12" s="453"/>
      <c r="AO12" s="222" t="s">
        <v>732</v>
      </c>
    </row>
    <row r="13" spans="1:41" s="274" customFormat="1" ht="191.25" outlineLevel="1">
      <c r="A13" s="654"/>
      <c r="B13" s="745" t="s">
        <v>842</v>
      </c>
      <c r="C13" s="477"/>
      <c r="D13" s="376" t="s">
        <v>680</v>
      </c>
      <c r="E13" s="376" t="s">
        <v>588</v>
      </c>
      <c r="F13" s="59" t="s">
        <v>276</v>
      </c>
      <c r="G13" s="59" t="s">
        <v>79</v>
      </c>
      <c r="H13" s="59" t="s">
        <v>84</v>
      </c>
      <c r="I13" s="23"/>
      <c r="J13" s="191"/>
      <c r="K13" s="18"/>
      <c r="L13" s="29"/>
      <c r="M13" s="18"/>
      <c r="N13" s="97">
        <v>40</v>
      </c>
      <c r="O13" s="97"/>
      <c r="P13" s="97"/>
      <c r="Q13" s="23"/>
      <c r="R13" s="23"/>
      <c r="S13" s="368"/>
      <c r="T13" s="97"/>
      <c r="U13" s="97"/>
      <c r="V13" s="159"/>
      <c r="W13" s="192">
        <v>9.6</v>
      </c>
      <c r="X13" s="97"/>
      <c r="Y13" s="97"/>
      <c r="Z13" s="97"/>
      <c r="AA13" s="97"/>
      <c r="AB13" s="162"/>
      <c r="AC13" s="162"/>
      <c r="AD13" s="162"/>
      <c r="AE13" s="405"/>
      <c r="AF13" s="165">
        <f t="shared" si="3"/>
        <v>30.4</v>
      </c>
      <c r="AG13" s="165">
        <v>30.4</v>
      </c>
      <c r="AH13" s="405"/>
      <c r="AI13" s="405"/>
      <c r="AJ13" s="405"/>
      <c r="AK13" s="405"/>
      <c r="AL13" s="405"/>
      <c r="AM13" s="222"/>
      <c r="AN13" s="453"/>
      <c r="AO13" s="222"/>
    </row>
    <row r="14" spans="1:41" s="274" customFormat="1" ht="191.25" outlineLevel="1">
      <c r="A14" s="654"/>
      <c r="B14" s="745" t="s">
        <v>1</v>
      </c>
      <c r="C14" s="477"/>
      <c r="D14" s="376" t="s">
        <v>680</v>
      </c>
      <c r="E14" s="376" t="s">
        <v>588</v>
      </c>
      <c r="F14" s="59" t="s">
        <v>276</v>
      </c>
      <c r="G14" s="59" t="s">
        <v>79</v>
      </c>
      <c r="H14" s="59" t="s">
        <v>84</v>
      </c>
      <c r="I14" s="23"/>
      <c r="J14" s="191"/>
      <c r="K14" s="18"/>
      <c r="L14" s="29"/>
      <c r="M14" s="18"/>
      <c r="N14" s="97">
        <v>60</v>
      </c>
      <c r="O14" s="97"/>
      <c r="P14" s="97"/>
      <c r="Q14" s="23"/>
      <c r="R14" s="23"/>
      <c r="S14" s="368"/>
      <c r="T14" s="97"/>
      <c r="U14" s="97"/>
      <c r="V14" s="159"/>
      <c r="W14" s="192">
        <v>9.8000000000000007</v>
      </c>
      <c r="X14" s="97"/>
      <c r="Y14" s="97"/>
      <c r="Z14" s="97"/>
      <c r="AA14" s="97"/>
      <c r="AB14" s="162"/>
      <c r="AC14" s="162"/>
      <c r="AD14" s="162"/>
      <c r="AE14" s="405"/>
      <c r="AF14" s="165">
        <f t="shared" si="3"/>
        <v>50.2</v>
      </c>
      <c r="AG14" s="165">
        <v>20</v>
      </c>
      <c r="AH14" s="405"/>
      <c r="AI14" s="405"/>
      <c r="AJ14" s="405"/>
      <c r="AK14" s="405"/>
      <c r="AL14" s="405"/>
      <c r="AM14" s="222"/>
      <c r="AN14" s="453"/>
      <c r="AO14" s="222"/>
    </row>
    <row r="15" spans="1:41" s="274" customFormat="1" ht="191.25" outlineLevel="1">
      <c r="A15" s="654"/>
      <c r="B15" s="745" t="s">
        <v>0</v>
      </c>
      <c r="C15" s="477"/>
      <c r="D15" s="376" t="s">
        <v>680</v>
      </c>
      <c r="E15" s="376" t="s">
        <v>588</v>
      </c>
      <c r="F15" s="59" t="s">
        <v>276</v>
      </c>
      <c r="G15" s="59" t="s">
        <v>79</v>
      </c>
      <c r="H15" s="59" t="s">
        <v>84</v>
      </c>
      <c r="I15" s="23"/>
      <c r="J15" s="191"/>
      <c r="K15" s="18"/>
      <c r="L15" s="29"/>
      <c r="M15" s="18"/>
      <c r="N15" s="97">
        <v>60</v>
      </c>
      <c r="O15" s="97"/>
      <c r="P15" s="97"/>
      <c r="Q15" s="23"/>
      <c r="R15" s="23"/>
      <c r="S15" s="368"/>
      <c r="T15" s="97"/>
      <c r="U15" s="97"/>
      <c r="V15" s="159"/>
      <c r="W15" s="192">
        <v>9.6</v>
      </c>
      <c r="X15" s="97"/>
      <c r="Y15" s="97"/>
      <c r="Z15" s="97"/>
      <c r="AA15" s="97"/>
      <c r="AB15" s="162"/>
      <c r="AC15" s="162"/>
      <c r="AD15" s="162"/>
      <c r="AE15" s="405"/>
      <c r="AF15" s="165">
        <f t="shared" si="3"/>
        <v>50.4</v>
      </c>
      <c r="AG15" s="165">
        <v>20</v>
      </c>
      <c r="AH15" s="405"/>
      <c r="AI15" s="405"/>
      <c r="AJ15" s="405"/>
      <c r="AK15" s="405"/>
      <c r="AL15" s="405"/>
      <c r="AM15" s="222"/>
      <c r="AN15" s="453"/>
      <c r="AO15" s="222"/>
    </row>
    <row r="16" spans="1:41" s="274" customFormat="1" ht="150" outlineLevel="1">
      <c r="A16" s="122" t="e">
        <f>A12+1</f>
        <v>#REF!</v>
      </c>
      <c r="B16" s="452" t="s">
        <v>850</v>
      </c>
      <c r="C16" s="477" t="s">
        <v>93</v>
      </c>
      <c r="D16" s="376">
        <v>133</v>
      </c>
      <c r="E16" s="376" t="s">
        <v>588</v>
      </c>
      <c r="F16" s="59">
        <v>11</v>
      </c>
      <c r="G16" s="59" t="s">
        <v>79</v>
      </c>
      <c r="H16" s="59">
        <v>1020102</v>
      </c>
      <c r="I16" s="23">
        <v>5</v>
      </c>
      <c r="J16" s="191" t="s">
        <v>417</v>
      </c>
      <c r="K16" s="18" t="s">
        <v>713</v>
      </c>
      <c r="L16" s="29" t="s">
        <v>676</v>
      </c>
      <c r="M16" s="18"/>
      <c r="N16" s="97">
        <v>15</v>
      </c>
      <c r="O16" s="97"/>
      <c r="P16" s="97"/>
      <c r="Q16" s="23" t="s">
        <v>659</v>
      </c>
      <c r="R16" s="23" t="s">
        <v>243</v>
      </c>
      <c r="S16" s="368"/>
      <c r="T16" s="97"/>
      <c r="U16" s="97"/>
      <c r="V16" s="159">
        <v>5</v>
      </c>
      <c r="W16" s="192">
        <f>V16+U16</f>
        <v>5</v>
      </c>
      <c r="X16" s="97"/>
      <c r="Y16" s="97"/>
      <c r="Z16" s="97"/>
      <c r="AA16" s="97"/>
      <c r="AB16" s="162"/>
      <c r="AC16" s="162"/>
      <c r="AD16" s="162"/>
      <c r="AE16" s="405"/>
      <c r="AF16" s="165">
        <f t="shared" si="3"/>
        <v>10</v>
      </c>
      <c r="AG16" s="165">
        <v>10</v>
      </c>
      <c r="AH16" s="405"/>
      <c r="AI16" s="405"/>
      <c r="AJ16" s="405"/>
      <c r="AK16" s="405"/>
      <c r="AL16" s="405"/>
      <c r="AM16" s="222" t="s">
        <v>732</v>
      </c>
      <c r="AN16" s="453"/>
      <c r="AO16" s="222" t="s">
        <v>732</v>
      </c>
    </row>
    <row r="17" spans="1:54" s="274" customFormat="1" ht="150" outlineLevel="1">
      <c r="A17" s="122" t="e">
        <f>A16+1</f>
        <v>#REF!</v>
      </c>
      <c r="B17" s="679" t="s">
        <v>857</v>
      </c>
      <c r="C17" s="677" t="s">
        <v>93</v>
      </c>
      <c r="D17" s="28">
        <v>133</v>
      </c>
      <c r="E17" s="376" t="s">
        <v>588</v>
      </c>
      <c r="F17" s="59">
        <v>11</v>
      </c>
      <c r="G17" s="59" t="s">
        <v>79</v>
      </c>
      <c r="H17" s="59">
        <v>1020102</v>
      </c>
      <c r="I17" s="23">
        <v>5</v>
      </c>
      <c r="J17" s="106" t="s">
        <v>417</v>
      </c>
      <c r="K17" s="18" t="s">
        <v>713</v>
      </c>
      <c r="L17" s="29">
        <v>2010</v>
      </c>
      <c r="M17" s="18"/>
      <c r="N17" s="97">
        <v>60</v>
      </c>
      <c r="O17" s="97"/>
      <c r="P17" s="97"/>
      <c r="Q17" s="23" t="s">
        <v>659</v>
      </c>
      <c r="R17" s="18">
        <v>1</v>
      </c>
      <c r="S17" s="368"/>
      <c r="T17" s="97"/>
      <c r="U17" s="97"/>
      <c r="V17" s="159">
        <v>15</v>
      </c>
      <c r="W17" s="192">
        <f>V17+U17</f>
        <v>15</v>
      </c>
      <c r="X17" s="97"/>
      <c r="Y17" s="97"/>
      <c r="Z17" s="97"/>
      <c r="AA17" s="97"/>
      <c r="AB17" s="162"/>
      <c r="AC17" s="162"/>
      <c r="AD17" s="162"/>
      <c r="AE17" s="405"/>
      <c r="AF17" s="165">
        <f t="shared" si="3"/>
        <v>45</v>
      </c>
      <c r="AG17" s="165">
        <v>10</v>
      </c>
      <c r="AH17" s="405"/>
      <c r="AI17" s="405"/>
      <c r="AJ17" s="405"/>
      <c r="AK17" s="405"/>
      <c r="AL17" s="405"/>
      <c r="AM17" s="222" t="s">
        <v>732</v>
      </c>
      <c r="AN17" s="453"/>
      <c r="AO17" s="222" t="s">
        <v>732</v>
      </c>
    </row>
    <row r="18" spans="1:54" s="274" customFormat="1" ht="150" outlineLevel="1">
      <c r="A18" s="122" t="e">
        <f>A17+1</f>
        <v>#REF!</v>
      </c>
      <c r="B18" s="452" t="s">
        <v>851</v>
      </c>
      <c r="C18" s="677" t="s">
        <v>93</v>
      </c>
      <c r="D18" s="28">
        <v>133</v>
      </c>
      <c r="E18" s="376" t="s">
        <v>588</v>
      </c>
      <c r="F18" s="59">
        <v>11</v>
      </c>
      <c r="G18" s="59" t="s">
        <v>79</v>
      </c>
      <c r="H18" s="59">
        <v>1020102</v>
      </c>
      <c r="I18" s="23">
        <v>5</v>
      </c>
      <c r="J18" s="106" t="s">
        <v>417</v>
      </c>
      <c r="K18" s="18" t="s">
        <v>713</v>
      </c>
      <c r="L18" s="29">
        <v>2010</v>
      </c>
      <c r="M18" s="18"/>
      <c r="N18" s="97">
        <v>20</v>
      </c>
      <c r="O18" s="97"/>
      <c r="P18" s="97"/>
      <c r="Q18" s="23" t="s">
        <v>659</v>
      </c>
      <c r="R18" s="18">
        <v>1</v>
      </c>
      <c r="S18" s="368"/>
      <c r="T18" s="97"/>
      <c r="U18" s="97"/>
      <c r="V18" s="159">
        <v>8</v>
      </c>
      <c r="W18" s="192">
        <f>V18+U18</f>
        <v>8</v>
      </c>
      <c r="X18" s="97"/>
      <c r="Y18" s="97"/>
      <c r="Z18" s="97"/>
      <c r="AA18" s="97"/>
      <c r="AB18" s="162"/>
      <c r="AC18" s="162"/>
      <c r="AD18" s="162"/>
      <c r="AE18" s="405"/>
      <c r="AF18" s="165">
        <f t="shared" si="3"/>
        <v>12</v>
      </c>
      <c r="AG18" s="165">
        <v>12</v>
      </c>
      <c r="AH18" s="405"/>
      <c r="AI18" s="405"/>
      <c r="AJ18" s="405"/>
      <c r="AK18" s="405"/>
      <c r="AL18" s="405"/>
      <c r="AM18" s="222" t="s">
        <v>732</v>
      </c>
      <c r="AN18" s="453"/>
      <c r="AO18" s="222" t="s">
        <v>732</v>
      </c>
    </row>
    <row r="19" spans="1:54" s="384" customFormat="1" ht="114.75" outlineLevel="1">
      <c r="A19" s="122" t="e">
        <f>#REF!+1</f>
        <v>#REF!</v>
      </c>
      <c r="B19" s="397" t="s">
        <v>685</v>
      </c>
      <c r="C19" s="477" t="s">
        <v>93</v>
      </c>
      <c r="D19" s="376">
        <v>133</v>
      </c>
      <c r="E19" s="376" t="s">
        <v>588</v>
      </c>
      <c r="F19" s="376" t="s">
        <v>276</v>
      </c>
      <c r="G19" s="376" t="s">
        <v>79</v>
      </c>
      <c r="H19" s="28">
        <v>5220602</v>
      </c>
      <c r="I19" s="23">
        <v>3</v>
      </c>
      <c r="J19" s="191" t="s">
        <v>417</v>
      </c>
      <c r="K19" s="29" t="s">
        <v>220</v>
      </c>
      <c r="L19" s="29" t="s">
        <v>676</v>
      </c>
      <c r="M19" s="29">
        <v>2012</v>
      </c>
      <c r="N19" s="99">
        <v>468</v>
      </c>
      <c r="O19" s="98">
        <v>0</v>
      </c>
      <c r="P19" s="100">
        <f>N19-O19</f>
        <v>468</v>
      </c>
      <c r="Q19" s="23" t="s">
        <v>291</v>
      </c>
      <c r="R19" s="23">
        <v>2200</v>
      </c>
      <c r="S19" s="89">
        <v>2200</v>
      </c>
      <c r="T19" s="98"/>
      <c r="U19" s="98">
        <v>70</v>
      </c>
      <c r="V19" s="165"/>
      <c r="W19" s="192">
        <f>U19+V19</f>
        <v>70</v>
      </c>
      <c r="X19" s="98">
        <f>W19*0.05</f>
        <v>3.5</v>
      </c>
      <c r="Y19" s="98">
        <v>130</v>
      </c>
      <c r="Z19" s="98">
        <f>Y19*0.05</f>
        <v>6.5</v>
      </c>
      <c r="AA19" s="98"/>
      <c r="AB19" s="159">
        <f>W19+Y19+AA19</f>
        <v>200</v>
      </c>
      <c r="AC19" s="159"/>
      <c r="AD19" s="159">
        <f>P19-W19-X19-Y19-Z19-AA19-AC19</f>
        <v>258</v>
      </c>
      <c r="AE19" s="119"/>
      <c r="AF19" s="165">
        <f t="shared" si="3"/>
        <v>394.5</v>
      </c>
      <c r="AG19" s="165">
        <v>80</v>
      </c>
      <c r="AH19" s="119"/>
      <c r="AI19" s="119"/>
      <c r="AJ19" s="119"/>
      <c r="AK19" s="119"/>
      <c r="AL19" s="119"/>
      <c r="AM19" s="120"/>
      <c r="AN19" s="120"/>
      <c r="AO19" s="426" t="s">
        <v>737</v>
      </c>
      <c r="AP19" s="390"/>
      <c r="AQ19" s="390"/>
      <c r="AR19" s="390"/>
      <c r="AS19" s="390"/>
      <c r="AT19" s="390"/>
      <c r="AU19" s="390"/>
      <c r="AV19" s="390"/>
      <c r="AW19" s="390"/>
      <c r="AX19" s="390"/>
      <c r="AY19" s="390"/>
      <c r="AZ19" s="390"/>
      <c r="BA19" s="390"/>
      <c r="BB19" s="390"/>
    </row>
    <row r="20" spans="1:54" s="384" customFormat="1" ht="114.75" outlineLevel="1">
      <c r="A20" s="122" t="e">
        <f>A19+1</f>
        <v>#REF!</v>
      </c>
      <c r="B20" s="397" t="s">
        <v>686</v>
      </c>
      <c r="C20" s="477" t="s">
        <v>93</v>
      </c>
      <c r="D20" s="376">
        <v>133</v>
      </c>
      <c r="E20" s="376" t="s">
        <v>588</v>
      </c>
      <c r="F20" s="376" t="s">
        <v>276</v>
      </c>
      <c r="G20" s="376" t="s">
        <v>79</v>
      </c>
      <c r="H20" s="28">
        <v>5220602</v>
      </c>
      <c r="I20" s="23">
        <v>3</v>
      </c>
      <c r="J20" s="191" t="s">
        <v>417</v>
      </c>
      <c r="K20" s="29" t="s">
        <v>220</v>
      </c>
      <c r="L20" s="29" t="s">
        <v>676</v>
      </c>
      <c r="M20" s="29">
        <v>2012</v>
      </c>
      <c r="N20" s="99">
        <v>397</v>
      </c>
      <c r="O20" s="98">
        <v>0</v>
      </c>
      <c r="P20" s="100">
        <f>N20-O20</f>
        <v>397</v>
      </c>
      <c r="Q20" s="23" t="s">
        <v>291</v>
      </c>
      <c r="R20" s="23">
        <v>2000</v>
      </c>
      <c r="S20" s="89">
        <v>2000</v>
      </c>
      <c r="T20" s="98"/>
      <c r="U20" s="98">
        <v>110</v>
      </c>
      <c r="V20" s="165"/>
      <c r="W20" s="192">
        <f>U20+V20</f>
        <v>110</v>
      </c>
      <c r="X20" s="98">
        <f>W20*0.05</f>
        <v>5.5</v>
      </c>
      <c r="Y20" s="98">
        <v>208.571</v>
      </c>
      <c r="Z20" s="98">
        <f>Y20*0.05</f>
        <v>10.429</v>
      </c>
      <c r="AA20" s="98"/>
      <c r="AB20" s="159">
        <f>W20+Y20+AA20</f>
        <v>318.57100000000003</v>
      </c>
      <c r="AC20" s="159"/>
      <c r="AD20" s="159">
        <f>P20-W20-X20-Y20-Z20-AA20-AC20</f>
        <v>62.5</v>
      </c>
      <c r="AE20" s="119"/>
      <c r="AF20" s="165">
        <f t="shared" si="3"/>
        <v>281.5</v>
      </c>
      <c r="AG20" s="165">
        <v>87</v>
      </c>
      <c r="AH20" s="119"/>
      <c r="AI20" s="119"/>
      <c r="AJ20" s="119"/>
      <c r="AK20" s="119"/>
      <c r="AL20" s="119"/>
      <c r="AM20" s="120"/>
      <c r="AN20" s="120"/>
      <c r="AO20" s="426" t="s">
        <v>737</v>
      </c>
      <c r="AP20" s="390"/>
      <c r="AQ20" s="390"/>
      <c r="AR20" s="390"/>
      <c r="AS20" s="390"/>
      <c r="AT20" s="390"/>
      <c r="AU20" s="390"/>
      <c r="AV20" s="390"/>
      <c r="AW20" s="390"/>
      <c r="AX20" s="390"/>
      <c r="AY20" s="390"/>
      <c r="AZ20" s="390"/>
      <c r="BA20" s="390"/>
      <c r="BB20" s="390"/>
    </row>
    <row r="21" spans="1:54" s="180" customFormat="1">
      <c r="A21" s="216" t="e">
        <f>#REF!-#REF!</f>
        <v>#REF!</v>
      </c>
      <c r="B21" s="449" t="s">
        <v>728</v>
      </c>
      <c r="C21" s="477" t="s">
        <v>93</v>
      </c>
      <c r="D21" s="748"/>
      <c r="E21" s="748"/>
      <c r="F21" s="748"/>
      <c r="G21" s="748"/>
      <c r="H21" s="748"/>
      <c r="I21" s="240"/>
      <c r="J21" s="240"/>
      <c r="K21" s="675"/>
      <c r="L21" s="675"/>
      <c r="M21" s="675"/>
      <c r="N21" s="179">
        <f>SUM(N22:N39)</f>
        <v>1038.8240000000001</v>
      </c>
      <c r="O21" s="179">
        <f t="shared" ref="O21:AI21" si="4">SUM(O22:O39)</f>
        <v>322.976</v>
      </c>
      <c r="P21" s="179">
        <f t="shared" si="4"/>
        <v>123.602</v>
      </c>
      <c r="Q21" s="179">
        <f t="shared" si="4"/>
        <v>0</v>
      </c>
      <c r="R21" s="179">
        <f t="shared" si="4"/>
        <v>52</v>
      </c>
      <c r="S21" s="179">
        <f t="shared" si="4"/>
        <v>0</v>
      </c>
      <c r="T21" s="179">
        <f t="shared" si="4"/>
        <v>0</v>
      </c>
      <c r="U21" s="179">
        <f t="shared" si="4"/>
        <v>40.463000000000001</v>
      </c>
      <c r="V21" s="179">
        <f t="shared" si="4"/>
        <v>65.039000000000001</v>
      </c>
      <c r="W21" s="179">
        <f t="shared" si="4"/>
        <v>267.78899999999999</v>
      </c>
      <c r="X21" s="179">
        <f t="shared" si="4"/>
        <v>1.069</v>
      </c>
      <c r="Y21" s="179">
        <f t="shared" si="4"/>
        <v>0</v>
      </c>
      <c r="Z21" s="179">
        <f t="shared" si="4"/>
        <v>0</v>
      </c>
      <c r="AA21" s="179">
        <f t="shared" si="4"/>
        <v>0</v>
      </c>
      <c r="AB21" s="179">
        <f t="shared" si="4"/>
        <v>61.851999999999997</v>
      </c>
      <c r="AC21" s="179">
        <f t="shared" si="4"/>
        <v>0</v>
      </c>
      <c r="AD21" s="179">
        <f t="shared" si="4"/>
        <v>-10.076000000000001</v>
      </c>
      <c r="AE21" s="179">
        <f t="shared" si="4"/>
        <v>0</v>
      </c>
      <c r="AF21" s="179">
        <f t="shared" si="4"/>
        <v>446.99</v>
      </c>
      <c r="AG21" s="179">
        <f t="shared" si="4"/>
        <v>169.761</v>
      </c>
      <c r="AH21" s="179">
        <f t="shared" si="4"/>
        <v>0</v>
      </c>
      <c r="AI21" s="179">
        <f t="shared" si="4"/>
        <v>0</v>
      </c>
      <c r="AJ21" s="448"/>
      <c r="AK21" s="448"/>
      <c r="AL21" s="448"/>
      <c r="AM21" s="454"/>
      <c r="AN21" s="454"/>
      <c r="AO21" s="179"/>
    </row>
    <row r="22" spans="1:54" s="203" customFormat="1" ht="409.5" outlineLevel="1">
      <c r="A22" s="122" t="e">
        <f>#REF!+1</f>
        <v>#REF!</v>
      </c>
      <c r="B22" s="93" t="s">
        <v>468</v>
      </c>
      <c r="C22" s="477" t="s">
        <v>93</v>
      </c>
      <c r="D22" s="64">
        <v>133</v>
      </c>
      <c r="E22" s="28" t="s">
        <v>389</v>
      </c>
      <c r="F22" s="28" t="s">
        <v>276</v>
      </c>
      <c r="G22" s="28" t="s">
        <v>79</v>
      </c>
      <c r="H22" s="28">
        <v>1020102</v>
      </c>
      <c r="I22" s="23">
        <v>41</v>
      </c>
      <c r="J22" s="191" t="s">
        <v>417</v>
      </c>
      <c r="K22" s="29" t="s">
        <v>220</v>
      </c>
      <c r="L22" s="29" t="s">
        <v>430</v>
      </c>
      <c r="M22" s="29"/>
      <c r="N22" s="99">
        <v>3.177</v>
      </c>
      <c r="O22" s="98">
        <v>1.216</v>
      </c>
      <c r="P22" s="100">
        <f t="shared" ref="P22:P38" si="5">N22-O22</f>
        <v>1.9610000000000001</v>
      </c>
      <c r="Q22" s="23" t="s">
        <v>659</v>
      </c>
      <c r="R22" s="23">
        <v>1</v>
      </c>
      <c r="S22" s="89"/>
      <c r="T22" s="98"/>
      <c r="U22" s="98"/>
      <c r="V22" s="277">
        <v>1.8680000000000001</v>
      </c>
      <c r="W22" s="192">
        <f t="shared" ref="W22:W38" si="6">U22+V22</f>
        <v>1.8680000000000001</v>
      </c>
      <c r="X22" s="98">
        <f>W22*0.05</f>
        <v>9.2999999999999999E-2</v>
      </c>
      <c r="Y22" s="98"/>
      <c r="Z22" s="98">
        <f>Y22*0.05</f>
        <v>0</v>
      </c>
      <c r="AA22" s="98"/>
      <c r="AB22" s="159">
        <f>W22+Y22+AA22</f>
        <v>1.8680000000000001</v>
      </c>
      <c r="AC22" s="159">
        <f>AA22*0.05</f>
        <v>0</v>
      </c>
      <c r="AD22" s="159">
        <f>P22-W22-X22-Y22-Z22-AA22-AC22</f>
        <v>0</v>
      </c>
      <c r="AE22" s="119"/>
      <c r="AF22" s="165">
        <f t="shared" si="3"/>
        <v>0</v>
      </c>
      <c r="AG22" s="165"/>
      <c r="AH22" s="119"/>
      <c r="AI22" s="119"/>
      <c r="AJ22" s="119"/>
      <c r="AK22" s="119"/>
      <c r="AL22" s="119"/>
      <c r="AM22" s="292" t="s">
        <v>693</v>
      </c>
      <c r="AN22" s="292"/>
      <c r="AO22" s="427" t="s">
        <v>196</v>
      </c>
      <c r="AP22" s="13"/>
      <c r="AQ22" s="13"/>
      <c r="AR22" s="13"/>
      <c r="AS22" s="13"/>
      <c r="AT22" s="13"/>
      <c r="AU22" s="13"/>
      <c r="AV22" s="13"/>
      <c r="AW22" s="13"/>
      <c r="AX22" s="13"/>
      <c r="AY22" s="13"/>
      <c r="AZ22" s="13"/>
      <c r="BA22" s="13"/>
      <c r="BB22" s="13"/>
    </row>
    <row r="23" spans="1:54" ht="409.5" outlineLevel="1">
      <c r="A23" s="122" t="e">
        <f>A22+1</f>
        <v>#REF!</v>
      </c>
      <c r="B23" s="93" t="s">
        <v>59</v>
      </c>
      <c r="C23" s="477" t="s">
        <v>93</v>
      </c>
      <c r="D23" s="64">
        <v>133</v>
      </c>
      <c r="E23" s="28" t="s">
        <v>389</v>
      </c>
      <c r="F23" s="28" t="s">
        <v>276</v>
      </c>
      <c r="G23" s="28" t="s">
        <v>79</v>
      </c>
      <c r="H23" s="28">
        <v>1020102</v>
      </c>
      <c r="I23" s="23">
        <v>41</v>
      </c>
      <c r="J23" s="191" t="s">
        <v>417</v>
      </c>
      <c r="K23" s="29" t="s">
        <v>220</v>
      </c>
      <c r="L23" s="29" t="s">
        <v>430</v>
      </c>
      <c r="M23" s="29"/>
      <c r="N23" s="99">
        <v>1.43</v>
      </c>
      <c r="O23" s="98">
        <v>0.60899999999999999</v>
      </c>
      <c r="P23" s="100">
        <f t="shared" si="5"/>
        <v>0.82099999999999995</v>
      </c>
      <c r="Q23" s="23" t="s">
        <v>659</v>
      </c>
      <c r="R23" s="23">
        <v>1</v>
      </c>
      <c r="S23" s="89"/>
      <c r="T23" s="98"/>
      <c r="U23" s="98"/>
      <c r="V23" s="165">
        <v>1.008</v>
      </c>
      <c r="W23" s="192">
        <f t="shared" si="6"/>
        <v>1.008</v>
      </c>
      <c r="X23" s="98">
        <f>W23*0.05</f>
        <v>0.05</v>
      </c>
      <c r="Y23" s="98"/>
      <c r="Z23" s="98">
        <f>Y23*0.05</f>
        <v>0</v>
      </c>
      <c r="AA23" s="98"/>
      <c r="AB23" s="159">
        <f>W23+Y23+AA23</f>
        <v>1.008</v>
      </c>
      <c r="AC23" s="159">
        <f>AA23*0.05</f>
        <v>0</v>
      </c>
      <c r="AD23" s="159">
        <f>P23-W23-X23-Y23-Z23-AA23-AC23</f>
        <v>-0.23699999999999999</v>
      </c>
      <c r="AE23" s="119"/>
      <c r="AF23" s="165">
        <f t="shared" si="3"/>
        <v>-0.23699999999999999</v>
      </c>
      <c r="AG23" s="165"/>
      <c r="AH23" s="119"/>
      <c r="AI23" s="119"/>
      <c r="AJ23" s="119"/>
      <c r="AK23" s="119"/>
      <c r="AL23" s="119"/>
      <c r="AM23" s="292" t="s">
        <v>693</v>
      </c>
      <c r="AN23" s="292"/>
      <c r="AO23" s="427" t="s">
        <v>196</v>
      </c>
      <c r="AP23" s="13"/>
      <c r="AQ23" s="13"/>
      <c r="AR23" s="13"/>
      <c r="AS23" s="13"/>
      <c r="AT23" s="13"/>
      <c r="AU23" s="13"/>
      <c r="AV23" s="13"/>
      <c r="AW23" s="13"/>
      <c r="AX23" s="13"/>
      <c r="AY23" s="13"/>
      <c r="AZ23" s="13"/>
      <c r="BA23" s="13"/>
      <c r="BB23" s="13"/>
    </row>
    <row r="24" spans="1:54" ht="267.75" outlineLevel="1">
      <c r="A24" s="122"/>
      <c r="B24" s="740" t="s">
        <v>698</v>
      </c>
      <c r="C24" s="477"/>
      <c r="D24" s="64" t="s">
        <v>680</v>
      </c>
      <c r="E24" s="28" t="s">
        <v>389</v>
      </c>
      <c r="F24" s="28" t="s">
        <v>276</v>
      </c>
      <c r="G24" s="28" t="s">
        <v>79</v>
      </c>
      <c r="H24" s="28" t="s">
        <v>84</v>
      </c>
      <c r="I24" s="23"/>
      <c r="J24" s="191" t="s">
        <v>417</v>
      </c>
      <c r="K24" s="29"/>
      <c r="L24" s="29"/>
      <c r="M24" s="29"/>
      <c r="N24" s="99">
        <v>17.658000000000001</v>
      </c>
      <c r="O24" s="98"/>
      <c r="P24" s="100"/>
      <c r="Q24" s="23"/>
      <c r="R24" s="23"/>
      <c r="S24" s="89"/>
      <c r="T24" s="98"/>
      <c r="U24" s="98"/>
      <c r="V24" s="165"/>
      <c r="W24" s="192">
        <v>0.60799999999999998</v>
      </c>
      <c r="X24" s="98"/>
      <c r="Y24" s="98"/>
      <c r="Z24" s="98"/>
      <c r="AA24" s="98"/>
      <c r="AB24" s="159"/>
      <c r="AC24" s="159"/>
      <c r="AD24" s="159"/>
      <c r="AE24" s="119"/>
      <c r="AF24" s="165">
        <f t="shared" si="3"/>
        <v>17.05</v>
      </c>
      <c r="AG24" s="165">
        <v>17.05</v>
      </c>
      <c r="AH24" s="119"/>
      <c r="AI24" s="119"/>
      <c r="AJ24" s="119"/>
      <c r="AK24" s="119"/>
      <c r="AL24" s="119"/>
      <c r="AM24" s="292"/>
      <c r="AN24" s="292"/>
      <c r="AO24" s="427"/>
      <c r="AP24" s="13"/>
      <c r="AQ24" s="13"/>
      <c r="AR24" s="13"/>
      <c r="AS24" s="13"/>
      <c r="AT24" s="13"/>
      <c r="AU24" s="13"/>
      <c r="AV24" s="13"/>
      <c r="AW24" s="13"/>
      <c r="AX24" s="13"/>
      <c r="AY24" s="13"/>
      <c r="AZ24" s="13"/>
      <c r="BA24" s="13"/>
      <c r="BB24" s="13"/>
    </row>
    <row r="25" spans="1:54" ht="191.25" outlineLevel="1">
      <c r="A25" s="122"/>
      <c r="B25" s="740" t="s">
        <v>845</v>
      </c>
      <c r="C25" s="477"/>
      <c r="D25" s="64" t="s">
        <v>680</v>
      </c>
      <c r="E25" s="28" t="s">
        <v>389</v>
      </c>
      <c r="F25" s="28" t="s">
        <v>276</v>
      </c>
      <c r="G25" s="28" t="s">
        <v>79</v>
      </c>
      <c r="H25" s="28" t="s">
        <v>85</v>
      </c>
      <c r="I25" s="23"/>
      <c r="J25" s="191" t="s">
        <v>417</v>
      </c>
      <c r="K25" s="29"/>
      <c r="L25" s="29"/>
      <c r="M25" s="29"/>
      <c r="N25" s="99">
        <v>83.822000000000003</v>
      </c>
      <c r="O25" s="98">
        <v>3</v>
      </c>
      <c r="P25" s="100"/>
      <c r="Q25" s="23"/>
      <c r="R25" s="23"/>
      <c r="S25" s="89"/>
      <c r="T25" s="98"/>
      <c r="U25" s="98"/>
      <c r="V25" s="165"/>
      <c r="W25" s="192">
        <v>13</v>
      </c>
      <c r="X25" s="98"/>
      <c r="Y25" s="98"/>
      <c r="Z25" s="98"/>
      <c r="AA25" s="98"/>
      <c r="AB25" s="159"/>
      <c r="AC25" s="159"/>
      <c r="AD25" s="159"/>
      <c r="AE25" s="119"/>
      <c r="AF25" s="165">
        <f t="shared" si="3"/>
        <v>67.822000000000003</v>
      </c>
      <c r="AG25" s="165">
        <v>13</v>
      </c>
      <c r="AH25" s="119"/>
      <c r="AI25" s="119"/>
      <c r="AJ25" s="119"/>
      <c r="AK25" s="119"/>
      <c r="AL25" s="119"/>
      <c r="AM25" s="292"/>
      <c r="AN25" s="292"/>
      <c r="AO25" s="427"/>
      <c r="AP25" s="13"/>
      <c r="AQ25" s="13"/>
      <c r="AR25" s="13"/>
      <c r="AS25" s="13"/>
      <c r="AT25" s="13"/>
      <c r="AU25" s="13"/>
      <c r="AV25" s="13"/>
      <c r="AW25" s="13"/>
      <c r="AX25" s="13"/>
      <c r="AY25" s="13"/>
      <c r="AZ25" s="13"/>
      <c r="BA25" s="13"/>
      <c r="BB25" s="13"/>
    </row>
    <row r="26" spans="1:54" ht="191.25" outlineLevel="1">
      <c r="A26" s="122"/>
      <c r="B26" s="740" t="s">
        <v>844</v>
      </c>
      <c r="C26" s="477"/>
      <c r="D26" s="64" t="s">
        <v>680</v>
      </c>
      <c r="E26" s="28" t="s">
        <v>389</v>
      </c>
      <c r="F26" s="28" t="s">
        <v>276</v>
      </c>
      <c r="G26" s="28" t="s">
        <v>79</v>
      </c>
      <c r="H26" s="28" t="s">
        <v>85</v>
      </c>
      <c r="I26" s="23"/>
      <c r="J26" s="191" t="s">
        <v>417</v>
      </c>
      <c r="K26" s="29"/>
      <c r="L26" s="29"/>
      <c r="M26" s="29"/>
      <c r="N26" s="99">
        <v>241.68799999999999</v>
      </c>
      <c r="O26" s="98">
        <v>11.975</v>
      </c>
      <c r="P26" s="100"/>
      <c r="Q26" s="23"/>
      <c r="R26" s="23"/>
      <c r="S26" s="89"/>
      <c r="T26" s="98"/>
      <c r="U26" s="98"/>
      <c r="V26" s="165"/>
      <c r="W26" s="192">
        <v>2.35</v>
      </c>
      <c r="X26" s="98"/>
      <c r="Y26" s="98"/>
      <c r="Z26" s="98"/>
      <c r="AA26" s="98"/>
      <c r="AB26" s="159"/>
      <c r="AC26" s="159"/>
      <c r="AD26" s="159"/>
      <c r="AE26" s="119"/>
      <c r="AF26" s="165">
        <f t="shared" si="3"/>
        <v>227.363</v>
      </c>
      <c r="AG26" s="165">
        <v>70</v>
      </c>
      <c r="AH26" s="119"/>
      <c r="AI26" s="119"/>
      <c r="AJ26" s="119"/>
      <c r="AK26" s="119"/>
      <c r="AL26" s="119"/>
      <c r="AM26" s="292"/>
      <c r="AN26" s="292"/>
      <c r="AO26" s="427"/>
      <c r="AP26" s="13"/>
      <c r="AQ26" s="13"/>
      <c r="AR26" s="13"/>
      <c r="AS26" s="13"/>
      <c r="AT26" s="13"/>
      <c r="AU26" s="13"/>
      <c r="AV26" s="13"/>
      <c r="AW26" s="13"/>
      <c r="AX26" s="13"/>
      <c r="AY26" s="13"/>
      <c r="AZ26" s="13"/>
      <c r="BA26" s="13"/>
      <c r="BB26" s="13"/>
    </row>
    <row r="27" spans="1:54" ht="114.75" outlineLevel="1">
      <c r="A27" s="122"/>
      <c r="B27" s="740" t="s">
        <v>696</v>
      </c>
      <c r="C27" s="477"/>
      <c r="D27" s="64" t="s">
        <v>680</v>
      </c>
      <c r="E27" s="28" t="s">
        <v>389</v>
      </c>
      <c r="F27" s="28" t="s">
        <v>276</v>
      </c>
      <c r="G27" s="28" t="s">
        <v>79</v>
      </c>
      <c r="H27" s="28" t="s">
        <v>83</v>
      </c>
      <c r="I27" s="23"/>
      <c r="J27" s="191" t="s">
        <v>417</v>
      </c>
      <c r="K27" s="29"/>
      <c r="L27" s="29"/>
      <c r="M27" s="29"/>
      <c r="N27" s="99">
        <v>67.5</v>
      </c>
      <c r="O27" s="98">
        <v>57.841999999999999</v>
      </c>
      <c r="P27" s="100"/>
      <c r="Q27" s="23"/>
      <c r="R27" s="23"/>
      <c r="S27" s="89"/>
      <c r="T27" s="98"/>
      <c r="U27" s="98"/>
      <c r="V27" s="165"/>
      <c r="W27" s="192">
        <v>9.1999999999999993</v>
      </c>
      <c r="X27" s="98"/>
      <c r="Y27" s="98"/>
      <c r="Z27" s="98"/>
      <c r="AA27" s="98"/>
      <c r="AB27" s="159"/>
      <c r="AC27" s="159"/>
      <c r="AD27" s="159"/>
      <c r="AE27" s="119"/>
      <c r="AF27" s="165">
        <f t="shared" si="3"/>
        <v>0.45800000000000002</v>
      </c>
      <c r="AG27" s="165">
        <v>0.45800000000000002</v>
      </c>
      <c r="AH27" s="119"/>
      <c r="AI27" s="119"/>
      <c r="AJ27" s="119"/>
      <c r="AK27" s="119"/>
      <c r="AL27" s="119"/>
      <c r="AM27" s="292"/>
      <c r="AN27" s="292"/>
      <c r="AO27" s="427"/>
      <c r="AP27" s="13"/>
      <c r="AQ27" s="13"/>
      <c r="AR27" s="13"/>
      <c r="AS27" s="13"/>
      <c r="AT27" s="13"/>
      <c r="AU27" s="13"/>
      <c r="AV27" s="13"/>
      <c r="AW27" s="13"/>
      <c r="AX27" s="13"/>
      <c r="AY27" s="13"/>
      <c r="AZ27" s="13"/>
      <c r="BA27" s="13"/>
      <c r="BB27" s="13"/>
    </row>
    <row r="28" spans="1:54" ht="153" outlineLevel="1">
      <c r="A28" s="122"/>
      <c r="B28" s="740" t="s">
        <v>697</v>
      </c>
      <c r="C28" s="477"/>
      <c r="D28" s="64" t="s">
        <v>680</v>
      </c>
      <c r="E28" s="28" t="s">
        <v>389</v>
      </c>
      <c r="F28" s="28" t="s">
        <v>276</v>
      </c>
      <c r="G28" s="28" t="s">
        <v>79</v>
      </c>
      <c r="H28" s="28" t="s">
        <v>84</v>
      </c>
      <c r="I28" s="23"/>
      <c r="J28" s="191" t="s">
        <v>417</v>
      </c>
      <c r="K28" s="29"/>
      <c r="L28" s="29"/>
      <c r="M28" s="29"/>
      <c r="N28" s="99">
        <v>120</v>
      </c>
      <c r="O28" s="98">
        <v>89.566999999999993</v>
      </c>
      <c r="P28" s="100"/>
      <c r="Q28" s="23"/>
      <c r="R28" s="23"/>
      <c r="S28" s="89"/>
      <c r="T28" s="98"/>
      <c r="U28" s="98"/>
      <c r="V28" s="165"/>
      <c r="W28" s="192">
        <v>29.047000000000001</v>
      </c>
      <c r="X28" s="98"/>
      <c r="Y28" s="98"/>
      <c r="Z28" s="98"/>
      <c r="AA28" s="98"/>
      <c r="AB28" s="159"/>
      <c r="AC28" s="159"/>
      <c r="AD28" s="159"/>
      <c r="AE28" s="119"/>
      <c r="AF28" s="165">
        <f t="shared" si="3"/>
        <v>1.3859999999999999</v>
      </c>
      <c r="AG28" s="165">
        <v>1.3859999999999999</v>
      </c>
      <c r="AH28" s="119"/>
      <c r="AI28" s="119"/>
      <c r="AJ28" s="119"/>
      <c r="AK28" s="119"/>
      <c r="AL28" s="119"/>
      <c r="AM28" s="292"/>
      <c r="AN28" s="292"/>
      <c r="AO28" s="427"/>
      <c r="AP28" s="13"/>
      <c r="AQ28" s="13"/>
      <c r="AR28" s="13"/>
      <c r="AS28" s="13"/>
      <c r="AT28" s="13"/>
      <c r="AU28" s="13"/>
      <c r="AV28" s="13"/>
      <c r="AW28" s="13"/>
      <c r="AX28" s="13"/>
      <c r="AY28" s="13"/>
      <c r="AZ28" s="13"/>
      <c r="BA28" s="13"/>
      <c r="BB28" s="13"/>
    </row>
    <row r="29" spans="1:54" ht="114.75" outlineLevel="1">
      <c r="A29" s="122"/>
      <c r="B29" s="740" t="s">
        <v>20</v>
      </c>
      <c r="C29" s="477"/>
      <c r="D29" s="64" t="s">
        <v>680</v>
      </c>
      <c r="E29" s="28" t="s">
        <v>389</v>
      </c>
      <c r="F29" s="28" t="s">
        <v>276</v>
      </c>
      <c r="G29" s="28" t="s">
        <v>79</v>
      </c>
      <c r="H29" s="28" t="s">
        <v>84</v>
      </c>
      <c r="I29" s="23"/>
      <c r="J29" s="191" t="s">
        <v>417</v>
      </c>
      <c r="K29" s="29"/>
      <c r="L29" s="29"/>
      <c r="M29" s="29"/>
      <c r="N29" s="99">
        <v>163.07599999999999</v>
      </c>
      <c r="O29" s="98">
        <v>33.567</v>
      </c>
      <c r="P29" s="100"/>
      <c r="Q29" s="23"/>
      <c r="R29" s="23"/>
      <c r="S29" s="89"/>
      <c r="T29" s="98"/>
      <c r="U29" s="98"/>
      <c r="V29" s="165"/>
      <c r="W29" s="192">
        <v>13</v>
      </c>
      <c r="X29" s="98"/>
      <c r="Y29" s="98"/>
      <c r="Z29" s="98"/>
      <c r="AA29" s="98"/>
      <c r="AB29" s="159"/>
      <c r="AC29" s="159"/>
      <c r="AD29" s="159"/>
      <c r="AE29" s="119"/>
      <c r="AF29" s="165">
        <f t="shared" si="3"/>
        <v>116.509</v>
      </c>
      <c r="AG29" s="165">
        <v>30</v>
      </c>
      <c r="AH29" s="119"/>
      <c r="AI29" s="119"/>
      <c r="AJ29" s="119"/>
      <c r="AK29" s="119"/>
      <c r="AL29" s="119"/>
      <c r="AM29" s="292"/>
      <c r="AN29" s="292"/>
      <c r="AO29" s="427"/>
      <c r="AP29" s="13"/>
      <c r="AQ29" s="13"/>
      <c r="AR29" s="13"/>
      <c r="AS29" s="13"/>
      <c r="AT29" s="13"/>
      <c r="AU29" s="13"/>
      <c r="AV29" s="13"/>
      <c r="AW29" s="13"/>
      <c r="AX29" s="13"/>
      <c r="AY29" s="13"/>
      <c r="AZ29" s="13"/>
      <c r="BA29" s="13"/>
      <c r="BB29" s="13"/>
    </row>
    <row r="30" spans="1:54" ht="114.75" outlineLevel="1">
      <c r="A30" s="122"/>
      <c r="B30" s="740" t="s">
        <v>699</v>
      </c>
      <c r="C30" s="477"/>
      <c r="D30" s="64" t="s">
        <v>680</v>
      </c>
      <c r="E30" s="28" t="s">
        <v>389</v>
      </c>
      <c r="F30" s="28" t="s">
        <v>276</v>
      </c>
      <c r="G30" s="28" t="s">
        <v>79</v>
      </c>
      <c r="H30" s="28" t="s">
        <v>84</v>
      </c>
      <c r="I30" s="23"/>
      <c r="J30" s="191" t="s">
        <v>417</v>
      </c>
      <c r="K30" s="29"/>
      <c r="L30" s="29"/>
      <c r="M30" s="29"/>
      <c r="N30" s="99">
        <v>89</v>
      </c>
      <c r="O30" s="98">
        <v>3</v>
      </c>
      <c r="P30" s="100"/>
      <c r="Q30" s="23"/>
      <c r="R30" s="23"/>
      <c r="S30" s="89"/>
      <c r="T30" s="98"/>
      <c r="U30" s="98"/>
      <c r="V30" s="165"/>
      <c r="W30" s="192">
        <v>85.69</v>
      </c>
      <c r="X30" s="98"/>
      <c r="Y30" s="98"/>
      <c r="Z30" s="98"/>
      <c r="AA30" s="98"/>
      <c r="AB30" s="159"/>
      <c r="AC30" s="159"/>
      <c r="AD30" s="159"/>
      <c r="AE30" s="119"/>
      <c r="AF30" s="165">
        <f t="shared" si="3"/>
        <v>0.31</v>
      </c>
      <c r="AG30" s="165">
        <v>0.31</v>
      </c>
      <c r="AH30" s="119"/>
      <c r="AI30" s="119"/>
      <c r="AJ30" s="119"/>
      <c r="AK30" s="119"/>
      <c r="AL30" s="119"/>
      <c r="AM30" s="292"/>
      <c r="AN30" s="292"/>
      <c r="AO30" s="427"/>
      <c r="AP30" s="13"/>
      <c r="AQ30" s="13"/>
      <c r="AR30" s="13"/>
      <c r="AS30" s="13"/>
      <c r="AT30" s="13"/>
      <c r="AU30" s="13"/>
      <c r="AV30" s="13"/>
      <c r="AW30" s="13"/>
      <c r="AX30" s="13"/>
      <c r="AY30" s="13"/>
      <c r="AZ30" s="13"/>
      <c r="BA30" s="13"/>
      <c r="BB30" s="13"/>
    </row>
    <row r="31" spans="1:54" ht="195" customHeight="1" outlineLevel="1">
      <c r="A31" s="122"/>
      <c r="B31" s="740" t="s">
        <v>843</v>
      </c>
      <c r="C31" s="477"/>
      <c r="D31" s="64" t="s">
        <v>680</v>
      </c>
      <c r="E31" s="28" t="s">
        <v>389</v>
      </c>
      <c r="F31" s="28" t="s">
        <v>276</v>
      </c>
      <c r="G31" s="28" t="s">
        <v>79</v>
      </c>
      <c r="H31" s="28"/>
      <c r="I31" s="23"/>
      <c r="J31" s="191" t="s">
        <v>417</v>
      </c>
      <c r="K31" s="29"/>
      <c r="L31" s="29"/>
      <c r="M31" s="29"/>
      <c r="N31" s="99">
        <v>15</v>
      </c>
      <c r="O31" s="98">
        <v>6.5469999999999997</v>
      </c>
      <c r="P31" s="100"/>
      <c r="Q31" s="23"/>
      <c r="R31" s="23"/>
      <c r="S31" s="89"/>
      <c r="T31" s="98"/>
      <c r="U31" s="98"/>
      <c r="V31" s="165"/>
      <c r="W31" s="192">
        <v>9.3919999999999995</v>
      </c>
      <c r="X31" s="98"/>
      <c r="Y31" s="98"/>
      <c r="Z31" s="98"/>
      <c r="AA31" s="98"/>
      <c r="AB31" s="159"/>
      <c r="AC31" s="159"/>
      <c r="AD31" s="159"/>
      <c r="AE31" s="119"/>
      <c r="AF31" s="165">
        <f t="shared" si="3"/>
        <v>-0.93899999999999995</v>
      </c>
      <c r="AG31" s="165"/>
      <c r="AH31" s="119"/>
      <c r="AI31" s="119"/>
      <c r="AJ31" s="119"/>
      <c r="AK31" s="119"/>
      <c r="AL31" s="119"/>
      <c r="AM31" s="292"/>
      <c r="AN31" s="292"/>
      <c r="AO31" s="427"/>
      <c r="AP31" s="13"/>
      <c r="AQ31" s="13"/>
      <c r="AR31" s="13"/>
      <c r="AS31" s="13"/>
      <c r="AT31" s="13"/>
      <c r="AU31" s="13"/>
      <c r="AV31" s="13"/>
      <c r="AW31" s="13"/>
      <c r="AX31" s="13"/>
      <c r="AY31" s="13"/>
      <c r="AZ31" s="13"/>
      <c r="BA31" s="13"/>
      <c r="BB31" s="13"/>
    </row>
    <row r="32" spans="1:54" s="2" customFormat="1" ht="409.5" outlineLevel="1">
      <c r="A32" s="122" t="e">
        <f>A23+1</f>
        <v>#REF!</v>
      </c>
      <c r="B32" s="93" t="s">
        <v>162</v>
      </c>
      <c r="C32" s="477" t="s">
        <v>93</v>
      </c>
      <c r="D32" s="64">
        <v>133</v>
      </c>
      <c r="E32" s="28" t="s">
        <v>389</v>
      </c>
      <c r="F32" s="28" t="s">
        <v>276</v>
      </c>
      <c r="G32" s="28" t="s">
        <v>79</v>
      </c>
      <c r="H32" s="28">
        <v>1020102</v>
      </c>
      <c r="I32" s="23">
        <v>2</v>
      </c>
      <c r="J32" s="191" t="s">
        <v>417</v>
      </c>
      <c r="K32" s="29" t="s">
        <v>220</v>
      </c>
      <c r="L32" s="29" t="s">
        <v>430</v>
      </c>
      <c r="M32" s="29"/>
      <c r="N32" s="99">
        <v>2.1659999999999999</v>
      </c>
      <c r="O32" s="98">
        <v>0.93400000000000005</v>
      </c>
      <c r="P32" s="100">
        <f t="shared" si="5"/>
        <v>1.232</v>
      </c>
      <c r="Q32" s="23" t="s">
        <v>659</v>
      </c>
      <c r="R32" s="23">
        <v>1</v>
      </c>
      <c r="S32" s="89"/>
      <c r="T32" s="98"/>
      <c r="U32" s="98"/>
      <c r="V32" s="165">
        <v>1.5129999999999999</v>
      </c>
      <c r="W32" s="192">
        <f t="shared" si="6"/>
        <v>1.5129999999999999</v>
      </c>
      <c r="X32" s="98">
        <f>W32*0.05</f>
        <v>7.5999999999999998E-2</v>
      </c>
      <c r="Y32" s="98"/>
      <c r="Z32" s="98">
        <f>Y32*0.05</f>
        <v>0</v>
      </c>
      <c r="AA32" s="98"/>
      <c r="AB32" s="159">
        <f>W32+Y32+AA32</f>
        <v>1.5129999999999999</v>
      </c>
      <c r="AC32" s="159">
        <f>AA32*0.05</f>
        <v>0</v>
      </c>
      <c r="AD32" s="159">
        <f>P32-W32-X32-Y32-Z32-AA32-AC32</f>
        <v>-0.35699999999999998</v>
      </c>
      <c r="AE32" s="119"/>
      <c r="AF32" s="165">
        <f t="shared" si="3"/>
        <v>-0.35699999999999998</v>
      </c>
      <c r="AG32" s="165"/>
      <c r="AH32" s="119"/>
      <c r="AI32" s="119"/>
      <c r="AJ32" s="119"/>
      <c r="AK32" s="119"/>
      <c r="AL32" s="119"/>
      <c r="AM32" s="292" t="s">
        <v>693</v>
      </c>
      <c r="AN32" s="292"/>
      <c r="AO32" s="427" t="s">
        <v>196</v>
      </c>
      <c r="AP32" s="13"/>
      <c r="AQ32" s="13"/>
      <c r="AR32" s="13"/>
      <c r="AS32" s="13"/>
      <c r="AT32" s="13"/>
      <c r="AU32" s="13"/>
      <c r="AV32" s="13"/>
      <c r="AW32" s="13"/>
      <c r="AX32" s="13"/>
      <c r="AY32" s="13"/>
      <c r="AZ32" s="13"/>
      <c r="BA32" s="13"/>
      <c r="BB32" s="13"/>
    </row>
    <row r="33" spans="1:54" s="78" customFormat="1" ht="409.5" outlineLevel="1">
      <c r="A33" s="122" t="e">
        <f>A32+1</f>
        <v>#REF!</v>
      </c>
      <c r="B33" s="93" t="s">
        <v>692</v>
      </c>
      <c r="C33" s="477" t="s">
        <v>93</v>
      </c>
      <c r="D33" s="64">
        <v>133</v>
      </c>
      <c r="E33" s="28" t="s">
        <v>389</v>
      </c>
      <c r="F33" s="28" t="s">
        <v>276</v>
      </c>
      <c r="G33" s="28" t="s">
        <v>79</v>
      </c>
      <c r="H33" s="28">
        <v>1020102</v>
      </c>
      <c r="I33" s="23">
        <v>6</v>
      </c>
      <c r="J33" s="191" t="s">
        <v>417</v>
      </c>
      <c r="K33" s="29" t="s">
        <v>220</v>
      </c>
      <c r="L33" s="29">
        <v>2007</v>
      </c>
      <c r="M33" s="29"/>
      <c r="N33" s="103">
        <v>3.25</v>
      </c>
      <c r="O33" s="99">
        <v>1.6819999999999999</v>
      </c>
      <c r="P33" s="100">
        <f t="shared" si="5"/>
        <v>1.5680000000000001</v>
      </c>
      <c r="Q33" s="23" t="s">
        <v>347</v>
      </c>
      <c r="R33" s="23" t="s">
        <v>489</v>
      </c>
      <c r="S33" s="89"/>
      <c r="T33" s="110"/>
      <c r="U33" s="98"/>
      <c r="V33" s="165">
        <v>17</v>
      </c>
      <c r="W33" s="192">
        <f t="shared" si="6"/>
        <v>17</v>
      </c>
      <c r="X33" s="98">
        <f>W33*0.05</f>
        <v>0.85</v>
      </c>
      <c r="Y33" s="98"/>
      <c r="Z33" s="98">
        <f>Y33*0.05</f>
        <v>0</v>
      </c>
      <c r="AA33" s="98"/>
      <c r="AB33" s="159">
        <f>W33+Y33+AA33</f>
        <v>17</v>
      </c>
      <c r="AC33" s="159">
        <f>AA33*0.05</f>
        <v>0</v>
      </c>
      <c r="AD33" s="159">
        <f>P33-W33-X33-Y33-Z33-AA33-AC33</f>
        <v>-16.282</v>
      </c>
      <c r="AE33" s="119"/>
      <c r="AF33" s="165">
        <f t="shared" si="3"/>
        <v>-16.282</v>
      </c>
      <c r="AG33" s="165"/>
      <c r="AH33" s="119"/>
      <c r="AI33" s="119"/>
      <c r="AJ33" s="119"/>
      <c r="AK33" s="119"/>
      <c r="AL33" s="119"/>
      <c r="AM33" s="292" t="s">
        <v>738</v>
      </c>
      <c r="AN33" s="292"/>
      <c r="AO33" s="427" t="s">
        <v>742</v>
      </c>
      <c r="AP33" s="13"/>
      <c r="AQ33" s="13"/>
      <c r="AR33" s="13"/>
      <c r="AS33" s="13"/>
      <c r="AT33" s="13"/>
      <c r="AU33" s="13"/>
      <c r="AV33" s="13"/>
      <c r="AW33" s="13"/>
      <c r="AX33" s="13"/>
      <c r="AY33" s="13"/>
      <c r="AZ33" s="13"/>
      <c r="BA33" s="13"/>
      <c r="BB33" s="13"/>
    </row>
    <row r="34" spans="1:54" s="274" customFormat="1" ht="153" outlineLevel="1">
      <c r="A34" s="122" t="e">
        <f>A33+1</f>
        <v>#REF!</v>
      </c>
      <c r="B34" s="452" t="s">
        <v>733</v>
      </c>
      <c r="C34" s="677" t="s">
        <v>93</v>
      </c>
      <c r="D34" s="28">
        <v>133</v>
      </c>
      <c r="E34" s="28" t="s">
        <v>389</v>
      </c>
      <c r="F34" s="28" t="s">
        <v>276</v>
      </c>
      <c r="G34" s="28" t="s">
        <v>79</v>
      </c>
      <c r="H34" s="28">
        <v>1020102</v>
      </c>
      <c r="I34" s="96">
        <v>3</v>
      </c>
      <c r="J34" s="106" t="s">
        <v>132</v>
      </c>
      <c r="K34" s="43"/>
      <c r="L34" s="29">
        <v>2010</v>
      </c>
      <c r="M34" s="29"/>
      <c r="N34" s="103">
        <v>28.757000000000001</v>
      </c>
      <c r="O34" s="99"/>
      <c r="P34" s="100">
        <f>N34-O34</f>
        <v>28.757000000000001</v>
      </c>
      <c r="Q34" s="23" t="s">
        <v>659</v>
      </c>
      <c r="R34" s="23">
        <v>1</v>
      </c>
      <c r="S34" s="89"/>
      <c r="T34" s="99"/>
      <c r="U34" s="98"/>
      <c r="V34" s="165">
        <v>15</v>
      </c>
      <c r="W34" s="192">
        <f>U34+V34</f>
        <v>15</v>
      </c>
      <c r="X34" s="98"/>
      <c r="Y34" s="98"/>
      <c r="Z34" s="98"/>
      <c r="AA34" s="98"/>
      <c r="AB34" s="159"/>
      <c r="AC34" s="159"/>
      <c r="AD34" s="159"/>
      <c r="AE34" s="119"/>
      <c r="AF34" s="165">
        <f t="shared" si="3"/>
        <v>13.757</v>
      </c>
      <c r="AG34" s="165">
        <v>13.757</v>
      </c>
      <c r="AH34" s="119"/>
      <c r="AI34" s="119"/>
      <c r="AJ34" s="119"/>
      <c r="AK34" s="119"/>
      <c r="AL34" s="119"/>
      <c r="AM34" s="120" t="s">
        <v>735</v>
      </c>
      <c r="AN34" s="120"/>
      <c r="AO34" s="292" t="s">
        <v>735</v>
      </c>
      <c r="AP34" s="108"/>
      <c r="AQ34" s="108"/>
      <c r="AR34" s="108"/>
      <c r="AS34" s="108"/>
      <c r="AT34" s="108"/>
      <c r="AU34" s="108"/>
      <c r="AV34" s="108"/>
      <c r="AW34" s="108"/>
      <c r="AX34" s="108"/>
      <c r="AY34" s="108"/>
      <c r="AZ34" s="108"/>
      <c r="BA34" s="108"/>
      <c r="BB34" s="108"/>
    </row>
    <row r="35" spans="1:54" s="136" customFormat="1" ht="114.75" outlineLevel="1">
      <c r="A35" s="122" t="e">
        <f>A34+1</f>
        <v>#REF!</v>
      </c>
      <c r="B35" s="92" t="s">
        <v>446</v>
      </c>
      <c r="C35" s="477" t="s">
        <v>93</v>
      </c>
      <c r="D35" s="127">
        <v>133</v>
      </c>
      <c r="E35" s="127" t="s">
        <v>389</v>
      </c>
      <c r="F35" s="128">
        <v>11</v>
      </c>
      <c r="G35" s="128" t="s">
        <v>79</v>
      </c>
      <c r="H35" s="189">
        <v>5220201</v>
      </c>
      <c r="I35" s="128">
        <v>6</v>
      </c>
      <c r="J35" s="191" t="s">
        <v>417</v>
      </c>
      <c r="K35" s="750" t="s">
        <v>219</v>
      </c>
      <c r="L35" s="750">
        <v>2007</v>
      </c>
      <c r="M35" s="750">
        <v>2011</v>
      </c>
      <c r="N35" s="130">
        <v>62.401000000000003</v>
      </c>
      <c r="O35" s="129">
        <v>42.401000000000003</v>
      </c>
      <c r="P35" s="134">
        <f t="shared" si="5"/>
        <v>20</v>
      </c>
      <c r="Q35" s="127" t="s">
        <v>278</v>
      </c>
      <c r="R35" s="127">
        <v>30</v>
      </c>
      <c r="S35" s="132"/>
      <c r="T35" s="129"/>
      <c r="U35" s="131">
        <v>20</v>
      </c>
      <c r="V35" s="168"/>
      <c r="W35" s="192">
        <f t="shared" si="6"/>
        <v>20</v>
      </c>
      <c r="X35" s="98"/>
      <c r="Y35" s="131">
        <f>P35-W35</f>
        <v>0</v>
      </c>
      <c r="Z35" s="98"/>
      <c r="AA35" s="131"/>
      <c r="AB35" s="174">
        <f>W35+Y35+AA35</f>
        <v>20</v>
      </c>
      <c r="AC35" s="159"/>
      <c r="AD35" s="159">
        <f>P35-W35-X35-Y35-Z35-AA35-AC35</f>
        <v>0</v>
      </c>
      <c r="AE35" s="119"/>
      <c r="AF35" s="165">
        <f t="shared" si="3"/>
        <v>0</v>
      </c>
      <c r="AG35" s="165"/>
      <c r="AH35" s="119"/>
      <c r="AI35" s="119"/>
      <c r="AJ35" s="119"/>
      <c r="AK35" s="119"/>
      <c r="AL35" s="119"/>
      <c r="AM35" s="674" t="s">
        <v>841</v>
      </c>
      <c r="AN35" s="120"/>
      <c r="AO35" s="426" t="s">
        <v>743</v>
      </c>
    </row>
    <row r="36" spans="1:54" s="136" customFormat="1" ht="198" outlineLevel="1">
      <c r="A36" s="122" t="e">
        <f>A35+1</f>
        <v>#REF!</v>
      </c>
      <c r="B36" s="92" t="s">
        <v>77</v>
      </c>
      <c r="C36" s="477" t="s">
        <v>93</v>
      </c>
      <c r="D36" s="127">
        <v>133</v>
      </c>
      <c r="E36" s="127" t="s">
        <v>389</v>
      </c>
      <c r="F36" s="128">
        <v>11</v>
      </c>
      <c r="G36" s="128" t="s">
        <v>79</v>
      </c>
      <c r="H36" s="189">
        <v>5220201</v>
      </c>
      <c r="I36" s="128">
        <v>6</v>
      </c>
      <c r="J36" s="191" t="s">
        <v>417</v>
      </c>
      <c r="K36" s="750" t="s">
        <v>219</v>
      </c>
      <c r="L36" s="750">
        <v>2007</v>
      </c>
      <c r="M36" s="750">
        <v>2010</v>
      </c>
      <c r="N36" s="130">
        <v>71.099000000000004</v>
      </c>
      <c r="O36" s="129">
        <v>57.636000000000003</v>
      </c>
      <c r="P36" s="134">
        <f t="shared" si="5"/>
        <v>13.462999999999999</v>
      </c>
      <c r="Q36" s="127" t="s">
        <v>197</v>
      </c>
      <c r="R36" s="127" t="s">
        <v>198</v>
      </c>
      <c r="S36" s="132"/>
      <c r="T36" s="129"/>
      <c r="U36" s="131">
        <v>13.462999999999999</v>
      </c>
      <c r="V36" s="168"/>
      <c r="W36" s="192">
        <f t="shared" si="6"/>
        <v>13.462999999999999</v>
      </c>
      <c r="X36" s="98"/>
      <c r="Y36" s="131"/>
      <c r="Z36" s="98"/>
      <c r="AA36" s="131"/>
      <c r="AB36" s="174">
        <f>W36+Y36+AA36</f>
        <v>13.462999999999999</v>
      </c>
      <c r="AC36" s="159"/>
      <c r="AD36" s="159">
        <f>P36-W36-X36-Y36-Z36-AA36-AC36</f>
        <v>0</v>
      </c>
      <c r="AE36" s="119"/>
      <c r="AF36" s="165">
        <f t="shared" si="3"/>
        <v>0</v>
      </c>
      <c r="AG36" s="165"/>
      <c r="AH36" s="119"/>
      <c r="AI36" s="119"/>
      <c r="AJ36" s="119"/>
      <c r="AK36" s="119"/>
      <c r="AL36" s="119"/>
      <c r="AM36" s="674" t="s">
        <v>841</v>
      </c>
      <c r="AN36" s="120"/>
      <c r="AO36" s="426" t="s">
        <v>720</v>
      </c>
    </row>
    <row r="37" spans="1:54" ht="409.5" outlineLevel="1">
      <c r="A37" s="122" t="e">
        <f>A36+1</f>
        <v>#REF!</v>
      </c>
      <c r="B37" s="125" t="s">
        <v>480</v>
      </c>
      <c r="C37" s="477" t="s">
        <v>93</v>
      </c>
      <c r="D37" s="126">
        <v>133</v>
      </c>
      <c r="E37" s="126" t="s">
        <v>389</v>
      </c>
      <c r="F37" s="212">
        <v>11</v>
      </c>
      <c r="G37" s="212" t="s">
        <v>79</v>
      </c>
      <c r="H37" s="212">
        <v>5220201</v>
      </c>
      <c r="I37" s="128">
        <v>6</v>
      </c>
      <c r="J37" s="191" t="s">
        <v>417</v>
      </c>
      <c r="K37" s="750" t="s">
        <v>220</v>
      </c>
      <c r="L37" s="750">
        <v>2006</v>
      </c>
      <c r="M37" s="750"/>
      <c r="N37" s="130">
        <v>16.8</v>
      </c>
      <c r="O37" s="129">
        <v>3</v>
      </c>
      <c r="P37" s="134">
        <f t="shared" si="5"/>
        <v>13.8</v>
      </c>
      <c r="Q37" s="127" t="s">
        <v>278</v>
      </c>
      <c r="R37" s="127">
        <v>18</v>
      </c>
      <c r="S37" s="132"/>
      <c r="T37" s="129"/>
      <c r="U37" s="131">
        <v>7</v>
      </c>
      <c r="V37" s="168"/>
      <c r="W37" s="192">
        <f t="shared" si="6"/>
        <v>7</v>
      </c>
      <c r="X37" s="98"/>
      <c r="Y37" s="131"/>
      <c r="Z37" s="98"/>
      <c r="AA37" s="131"/>
      <c r="AB37" s="174">
        <f>W37+Y37+AA37</f>
        <v>7</v>
      </c>
      <c r="AC37" s="159"/>
      <c r="AD37" s="159">
        <f>P37-W37-X37-Y37-Z37-AA37-AC37</f>
        <v>6.8</v>
      </c>
      <c r="AE37" s="119"/>
      <c r="AF37" s="165">
        <f t="shared" si="3"/>
        <v>6.8</v>
      </c>
      <c r="AG37" s="165">
        <v>6.8</v>
      </c>
      <c r="AH37" s="119"/>
      <c r="AI37" s="119"/>
      <c r="AJ37" s="119"/>
      <c r="AK37" s="119"/>
      <c r="AL37" s="119"/>
      <c r="AM37" s="292" t="s">
        <v>695</v>
      </c>
      <c r="AN37" s="292"/>
      <c r="AO37" s="426" t="s">
        <v>358</v>
      </c>
      <c r="AP37" s="136"/>
      <c r="AQ37" s="136"/>
      <c r="AR37" s="136"/>
      <c r="AS37" s="136"/>
      <c r="AT37" s="136"/>
      <c r="AU37" s="136"/>
      <c r="AV37" s="136"/>
      <c r="AW37" s="136"/>
      <c r="AX37" s="136"/>
      <c r="AY37" s="136"/>
      <c r="AZ37" s="136"/>
      <c r="BA37" s="136"/>
      <c r="BB37" s="136"/>
    </row>
    <row r="38" spans="1:54" s="274" customFormat="1" ht="306" outlineLevel="1">
      <c r="A38" s="122" t="e">
        <f>#REF!+1</f>
        <v>#REF!</v>
      </c>
      <c r="B38" s="452" t="s">
        <v>734</v>
      </c>
      <c r="C38" s="477" t="s">
        <v>93</v>
      </c>
      <c r="D38" s="376">
        <v>133</v>
      </c>
      <c r="E38" s="126" t="s">
        <v>389</v>
      </c>
      <c r="F38" s="59">
        <v>11</v>
      </c>
      <c r="G38" s="59" t="s">
        <v>79</v>
      </c>
      <c r="H38" s="59">
        <v>1020102</v>
      </c>
      <c r="I38" s="128">
        <v>3</v>
      </c>
      <c r="J38" s="191" t="s">
        <v>417</v>
      </c>
      <c r="K38" s="749" t="s">
        <v>713</v>
      </c>
      <c r="L38" s="29" t="s">
        <v>676</v>
      </c>
      <c r="M38" s="750"/>
      <c r="N38" s="130">
        <v>52</v>
      </c>
      <c r="O38" s="129">
        <v>10</v>
      </c>
      <c r="P38" s="134">
        <f t="shared" si="5"/>
        <v>42</v>
      </c>
      <c r="Q38" s="23" t="s">
        <v>659</v>
      </c>
      <c r="R38" s="23" t="s">
        <v>243</v>
      </c>
      <c r="S38" s="132"/>
      <c r="T38" s="129"/>
      <c r="U38" s="131"/>
      <c r="V38" s="168">
        <v>25</v>
      </c>
      <c r="W38" s="192">
        <f t="shared" si="6"/>
        <v>25</v>
      </c>
      <c r="X38" s="98"/>
      <c r="Y38" s="131"/>
      <c r="Z38" s="98"/>
      <c r="AA38" s="131"/>
      <c r="AB38" s="174"/>
      <c r="AC38" s="159"/>
      <c r="AD38" s="159"/>
      <c r="AE38" s="119"/>
      <c r="AF38" s="165">
        <f t="shared" si="3"/>
        <v>17</v>
      </c>
      <c r="AG38" s="165">
        <v>17</v>
      </c>
      <c r="AH38" s="119"/>
      <c r="AI38" s="119"/>
      <c r="AJ38" s="119"/>
      <c r="AK38" s="119"/>
      <c r="AL38" s="119"/>
      <c r="AM38" s="120" t="s">
        <v>744</v>
      </c>
      <c r="AN38" s="120"/>
      <c r="AO38" s="292" t="s">
        <v>744</v>
      </c>
      <c r="AP38" s="136"/>
      <c r="AQ38" s="136"/>
      <c r="AR38" s="136"/>
      <c r="AS38" s="136"/>
      <c r="AT38" s="136"/>
      <c r="AU38" s="136"/>
      <c r="AV38" s="136"/>
      <c r="AW38" s="136"/>
      <c r="AX38" s="136"/>
      <c r="AY38" s="136"/>
      <c r="AZ38" s="136"/>
      <c r="BA38" s="136"/>
      <c r="BB38" s="136"/>
    </row>
    <row r="39" spans="1:54" s="274" customFormat="1" ht="150" outlineLevel="1">
      <c r="A39" s="654" t="e">
        <f>#REF!+1</f>
        <v>#REF!</v>
      </c>
      <c r="B39" s="452" t="s">
        <v>852</v>
      </c>
      <c r="C39" s="477" t="s">
        <v>93</v>
      </c>
      <c r="D39" s="376">
        <v>133</v>
      </c>
      <c r="E39" s="126" t="s">
        <v>389</v>
      </c>
      <c r="F39" s="59">
        <v>11</v>
      </c>
      <c r="G39" s="59" t="s">
        <v>79</v>
      </c>
      <c r="H39" s="59">
        <v>1020102</v>
      </c>
      <c r="I39" s="128">
        <v>41</v>
      </c>
      <c r="J39" s="191" t="s">
        <v>417</v>
      </c>
      <c r="K39" s="749" t="s">
        <v>713</v>
      </c>
      <c r="L39" s="29" t="s">
        <v>676</v>
      </c>
      <c r="M39" s="750"/>
      <c r="N39" s="130"/>
      <c r="O39" s="129"/>
      <c r="P39" s="134">
        <f>N39-O39</f>
        <v>0</v>
      </c>
      <c r="Q39" s="23" t="s">
        <v>659</v>
      </c>
      <c r="R39" s="23" t="s">
        <v>243</v>
      </c>
      <c r="S39" s="132"/>
      <c r="T39" s="129"/>
      <c r="U39" s="131"/>
      <c r="V39" s="168">
        <v>3.65</v>
      </c>
      <c r="W39" s="192">
        <f>U39+V39</f>
        <v>3.65</v>
      </c>
      <c r="X39" s="98"/>
      <c r="Y39" s="131"/>
      <c r="Z39" s="98"/>
      <c r="AA39" s="131"/>
      <c r="AB39" s="174"/>
      <c r="AC39" s="159"/>
      <c r="AD39" s="159"/>
      <c r="AE39" s="119"/>
      <c r="AF39" s="165">
        <f t="shared" si="3"/>
        <v>-3.65</v>
      </c>
      <c r="AG39" s="165"/>
      <c r="AH39" s="119"/>
      <c r="AI39" s="119"/>
      <c r="AJ39" s="119"/>
      <c r="AK39" s="119"/>
      <c r="AL39" s="119"/>
      <c r="AM39" s="120" t="s">
        <v>732</v>
      </c>
      <c r="AN39" s="120"/>
      <c r="AO39" s="292" t="s">
        <v>732</v>
      </c>
      <c r="AP39" s="136"/>
      <c r="AQ39" s="136"/>
      <c r="AR39" s="136"/>
      <c r="AS39" s="136"/>
      <c r="AT39" s="136"/>
      <c r="AU39" s="136"/>
      <c r="AV39" s="136"/>
      <c r="AW39" s="136"/>
      <c r="AX39" s="136"/>
      <c r="AY39" s="136"/>
      <c r="AZ39" s="136"/>
      <c r="BA39" s="136"/>
      <c r="BB39" s="136"/>
    </row>
    <row r="40" spans="1:54" s="180" customFormat="1">
      <c r="A40" s="216" t="e">
        <f>#REF!-#REF!</f>
        <v>#REF!</v>
      </c>
      <c r="B40" s="449" t="s">
        <v>718</v>
      </c>
      <c r="C40" s="477" t="s">
        <v>93</v>
      </c>
      <c r="D40" s="748"/>
      <c r="E40" s="748"/>
      <c r="F40" s="748"/>
      <c r="G40" s="748"/>
      <c r="H40" s="748"/>
      <c r="I40" s="240"/>
      <c r="J40" s="240"/>
      <c r="K40" s="675"/>
      <c r="L40" s="675"/>
      <c r="M40" s="675"/>
      <c r="N40" s="179">
        <f>N41</f>
        <v>512.9</v>
      </c>
      <c r="O40" s="179">
        <f t="shared" ref="O40:AH40" si="7">O41</f>
        <v>0</v>
      </c>
      <c r="P40" s="179">
        <f t="shared" si="7"/>
        <v>0</v>
      </c>
      <c r="Q40" s="179">
        <f t="shared" si="7"/>
        <v>0</v>
      </c>
      <c r="R40" s="179">
        <f t="shared" si="7"/>
        <v>0</v>
      </c>
      <c r="S40" s="179">
        <f t="shared" si="7"/>
        <v>0</v>
      </c>
      <c r="T40" s="179">
        <f t="shared" si="7"/>
        <v>0</v>
      </c>
      <c r="U40" s="179">
        <f t="shared" si="7"/>
        <v>0</v>
      </c>
      <c r="V40" s="179">
        <f t="shared" si="7"/>
        <v>0</v>
      </c>
      <c r="W40" s="179">
        <f t="shared" si="7"/>
        <v>57.5</v>
      </c>
      <c r="X40" s="179">
        <f t="shared" si="7"/>
        <v>0</v>
      </c>
      <c r="Y40" s="179">
        <f t="shared" si="7"/>
        <v>0</v>
      </c>
      <c r="Z40" s="179">
        <f t="shared" si="7"/>
        <v>0</v>
      </c>
      <c r="AA40" s="179">
        <f t="shared" si="7"/>
        <v>0</v>
      </c>
      <c r="AB40" s="179">
        <f t="shared" si="7"/>
        <v>0</v>
      </c>
      <c r="AC40" s="179">
        <f t="shared" si="7"/>
        <v>0</v>
      </c>
      <c r="AD40" s="179">
        <f t="shared" si="7"/>
        <v>0</v>
      </c>
      <c r="AE40" s="179">
        <f t="shared" si="7"/>
        <v>0</v>
      </c>
      <c r="AF40" s="179">
        <f t="shared" si="7"/>
        <v>455.4</v>
      </c>
      <c r="AG40" s="179">
        <f t="shared" si="7"/>
        <v>120</v>
      </c>
      <c r="AH40" s="179">
        <f t="shared" si="7"/>
        <v>0</v>
      </c>
      <c r="AI40" s="448"/>
      <c r="AJ40" s="448"/>
      <c r="AK40" s="448"/>
      <c r="AL40" s="448"/>
      <c r="AM40" s="454"/>
      <c r="AN40" s="454"/>
      <c r="AO40" s="179"/>
    </row>
    <row r="41" spans="1:54" s="195" customFormat="1" ht="114.75">
      <c r="A41" s="741"/>
      <c r="B41" s="744" t="s">
        <v>862</v>
      </c>
      <c r="C41" s="746"/>
      <c r="D41" s="754" t="s">
        <v>680</v>
      </c>
      <c r="E41" s="754" t="s">
        <v>248</v>
      </c>
      <c r="F41" s="754" t="s">
        <v>276</v>
      </c>
      <c r="G41" s="754" t="s">
        <v>79</v>
      </c>
      <c r="H41" s="754" t="s">
        <v>84</v>
      </c>
      <c r="I41" s="190"/>
      <c r="J41" s="190"/>
      <c r="K41" s="194"/>
      <c r="L41" s="194"/>
      <c r="M41" s="194"/>
      <c r="N41" s="193">
        <v>512.9</v>
      </c>
      <c r="O41" s="193"/>
      <c r="P41" s="193"/>
      <c r="Q41" s="193"/>
      <c r="R41" s="193"/>
      <c r="S41" s="193"/>
      <c r="T41" s="193"/>
      <c r="U41" s="193"/>
      <c r="V41" s="193"/>
      <c r="W41" s="193">
        <v>57.5</v>
      </c>
      <c r="X41" s="193"/>
      <c r="Y41" s="193"/>
      <c r="Z41" s="193"/>
      <c r="AA41" s="193"/>
      <c r="AB41" s="193"/>
      <c r="AC41" s="193"/>
      <c r="AD41" s="193"/>
      <c r="AE41" s="193"/>
      <c r="AF41" s="165">
        <f t="shared" si="3"/>
        <v>455.4</v>
      </c>
      <c r="AG41" s="193">
        <v>120</v>
      </c>
      <c r="AH41" s="193"/>
      <c r="AI41" s="742"/>
      <c r="AJ41" s="742"/>
      <c r="AK41" s="742"/>
      <c r="AL41" s="742"/>
      <c r="AM41" s="743"/>
      <c r="AN41" s="743"/>
      <c r="AO41" s="193"/>
    </row>
    <row r="42" spans="1:54" s="180" customFormat="1">
      <c r="A42" s="216" t="e">
        <f>A43-#REF!</f>
        <v>#REF!</v>
      </c>
      <c r="B42" s="449" t="s">
        <v>729</v>
      </c>
      <c r="C42" s="477" t="s">
        <v>93</v>
      </c>
      <c r="D42" s="748"/>
      <c r="E42" s="748"/>
      <c r="F42" s="748"/>
      <c r="G42" s="748"/>
      <c r="H42" s="748"/>
      <c r="I42" s="240"/>
      <c r="J42" s="240"/>
      <c r="K42" s="675"/>
      <c r="L42" s="675"/>
      <c r="M42" s="675"/>
      <c r="N42" s="179">
        <f>N43+N44</f>
        <v>418.36599999999999</v>
      </c>
      <c r="O42" s="179">
        <f t="shared" ref="O42:AI42" si="8">O43+O44</f>
        <v>48.176000000000002</v>
      </c>
      <c r="P42" s="179">
        <f t="shared" si="8"/>
        <v>20.190000000000001</v>
      </c>
      <c r="Q42" s="179" t="e">
        <f t="shared" si="8"/>
        <v>#VALUE!</v>
      </c>
      <c r="R42" s="179" t="e">
        <f t="shared" si="8"/>
        <v>#VALUE!</v>
      </c>
      <c r="S42" s="179">
        <f t="shared" si="8"/>
        <v>0</v>
      </c>
      <c r="T42" s="179">
        <f t="shared" si="8"/>
        <v>0</v>
      </c>
      <c r="U42" s="179">
        <f t="shared" si="8"/>
        <v>0</v>
      </c>
      <c r="V42" s="179">
        <f t="shared" si="8"/>
        <v>20.190000000000001</v>
      </c>
      <c r="W42" s="179">
        <f t="shared" si="8"/>
        <v>51.082999999999998</v>
      </c>
      <c r="X42" s="179">
        <f t="shared" si="8"/>
        <v>0</v>
      </c>
      <c r="Y42" s="179">
        <f t="shared" si="8"/>
        <v>0</v>
      </c>
      <c r="Z42" s="179">
        <f t="shared" si="8"/>
        <v>0</v>
      </c>
      <c r="AA42" s="179">
        <f t="shared" si="8"/>
        <v>0</v>
      </c>
      <c r="AB42" s="179">
        <f t="shared" si="8"/>
        <v>0</v>
      </c>
      <c r="AC42" s="179">
        <f t="shared" si="8"/>
        <v>0</v>
      </c>
      <c r="AD42" s="179">
        <f t="shared" si="8"/>
        <v>0</v>
      </c>
      <c r="AE42" s="179">
        <f t="shared" si="8"/>
        <v>0</v>
      </c>
      <c r="AF42" s="179">
        <f t="shared" si="8"/>
        <v>319.10700000000003</v>
      </c>
      <c r="AG42" s="179">
        <f t="shared" si="8"/>
        <v>96</v>
      </c>
      <c r="AH42" s="179">
        <f t="shared" si="8"/>
        <v>0</v>
      </c>
      <c r="AI42" s="179">
        <f t="shared" si="8"/>
        <v>0</v>
      </c>
      <c r="AJ42" s="448"/>
      <c r="AK42" s="448"/>
      <c r="AL42" s="448"/>
      <c r="AM42" s="454"/>
      <c r="AN42" s="454"/>
      <c r="AO42" s="179"/>
    </row>
    <row r="43" spans="1:54" s="78" customFormat="1" ht="198" outlineLevel="1">
      <c r="A43" s="122" t="e">
        <f>#REF!+1</f>
        <v>#REF!</v>
      </c>
      <c r="B43" s="93" t="s">
        <v>76</v>
      </c>
      <c r="C43" s="477" t="s">
        <v>93</v>
      </c>
      <c r="D43" s="54">
        <v>133</v>
      </c>
      <c r="E43" s="126" t="s">
        <v>471</v>
      </c>
      <c r="F43" s="212">
        <v>11</v>
      </c>
      <c r="G43" s="212" t="s">
        <v>79</v>
      </c>
      <c r="H43" s="28">
        <v>1020102</v>
      </c>
      <c r="I43" s="23">
        <v>2</v>
      </c>
      <c r="J43" s="191" t="s">
        <v>417</v>
      </c>
      <c r="K43" s="29" t="s">
        <v>219</v>
      </c>
      <c r="L43" s="29">
        <v>2003</v>
      </c>
      <c r="M43" s="29"/>
      <c r="N43" s="75">
        <v>68.366</v>
      </c>
      <c r="O43" s="12">
        <v>48.176000000000002</v>
      </c>
      <c r="P43" s="40">
        <f>N43-O43</f>
        <v>20.190000000000001</v>
      </c>
      <c r="Q43" s="29" t="s">
        <v>583</v>
      </c>
      <c r="R43" s="29" t="s">
        <v>309</v>
      </c>
      <c r="S43" s="41"/>
      <c r="T43" s="12"/>
      <c r="U43" s="148"/>
      <c r="V43" s="138">
        <v>20.190000000000001</v>
      </c>
      <c r="W43" s="727">
        <f>U43+V43</f>
        <v>20.190000000000001</v>
      </c>
      <c r="X43" s="148"/>
      <c r="Y43" s="148"/>
      <c r="Z43" s="148"/>
      <c r="AA43" s="148"/>
      <c r="AB43" s="161"/>
      <c r="AC43" s="161"/>
      <c r="AD43" s="161">
        <f>P43-W43-X43-Y43-Z43-AA43-AC43</f>
        <v>0</v>
      </c>
      <c r="AE43" s="170"/>
      <c r="AF43" s="165">
        <f t="shared" si="3"/>
        <v>0</v>
      </c>
      <c r="AG43" s="165"/>
      <c r="AH43" s="170"/>
      <c r="AI43" s="170"/>
      <c r="AJ43" s="170"/>
      <c r="AK43" s="170"/>
      <c r="AL43" s="170"/>
      <c r="AM43" s="169"/>
      <c r="AN43" s="169"/>
      <c r="AO43" s="428" t="s">
        <v>625</v>
      </c>
      <c r="AP43" s="5"/>
      <c r="AQ43" s="5"/>
      <c r="AR43" s="5"/>
      <c r="AS43" s="5"/>
      <c r="AT43" s="5"/>
      <c r="AU43" s="5"/>
      <c r="AV43" s="5"/>
      <c r="AW43" s="5"/>
      <c r="AX43" s="5"/>
      <c r="AY43" s="5"/>
      <c r="AZ43" s="5"/>
      <c r="BA43" s="5"/>
      <c r="BB43" s="5"/>
    </row>
    <row r="44" spans="1:54" s="78" customFormat="1" ht="114.75" outlineLevel="1">
      <c r="A44" s="122"/>
      <c r="B44" s="744" t="s">
        <v>863</v>
      </c>
      <c r="C44" s="477"/>
      <c r="D44" s="54" t="s">
        <v>680</v>
      </c>
      <c r="E44" s="126" t="s">
        <v>471</v>
      </c>
      <c r="F44" s="212" t="s">
        <v>276</v>
      </c>
      <c r="G44" s="212" t="s">
        <v>79</v>
      </c>
      <c r="H44" s="28" t="s">
        <v>84</v>
      </c>
      <c r="I44" s="23"/>
      <c r="J44" s="191"/>
      <c r="K44" s="29"/>
      <c r="L44" s="29"/>
      <c r="M44" s="29"/>
      <c r="N44" s="75">
        <v>350</v>
      </c>
      <c r="O44" s="12"/>
      <c r="P44" s="40"/>
      <c r="Q44" s="29"/>
      <c r="R44" s="29"/>
      <c r="S44" s="41"/>
      <c r="T44" s="12"/>
      <c r="U44" s="148"/>
      <c r="V44" s="138"/>
      <c r="W44" s="727">
        <v>30.893000000000001</v>
      </c>
      <c r="X44" s="148"/>
      <c r="Y44" s="148"/>
      <c r="Z44" s="148"/>
      <c r="AA44" s="148"/>
      <c r="AB44" s="161"/>
      <c r="AC44" s="161"/>
      <c r="AD44" s="161"/>
      <c r="AE44" s="170"/>
      <c r="AF44" s="165">
        <f t="shared" si="3"/>
        <v>319.10700000000003</v>
      </c>
      <c r="AG44" s="165">
        <v>96</v>
      </c>
      <c r="AH44" s="170"/>
      <c r="AI44" s="170"/>
      <c r="AJ44" s="170"/>
      <c r="AK44" s="170"/>
      <c r="AL44" s="170"/>
      <c r="AM44" s="169"/>
      <c r="AN44" s="169"/>
      <c r="AO44" s="428"/>
      <c r="AP44" s="5"/>
      <c r="AQ44" s="5"/>
      <c r="AR44" s="5"/>
      <c r="AS44" s="5"/>
      <c r="AT44" s="5"/>
      <c r="AU44" s="5"/>
      <c r="AV44" s="5"/>
      <c r="AW44" s="5"/>
      <c r="AX44" s="5"/>
      <c r="AY44" s="5"/>
      <c r="AZ44" s="5"/>
      <c r="BA44" s="5"/>
      <c r="BB44" s="5"/>
    </row>
    <row r="45" spans="1:54" s="180" customFormat="1" ht="70.5" customHeight="1">
      <c r="A45" s="688"/>
      <c r="B45" s="689"/>
      <c r="C45" s="690"/>
      <c r="D45" s="691"/>
      <c r="E45" s="691"/>
      <c r="F45" s="691"/>
      <c r="G45" s="691"/>
      <c r="H45" s="691"/>
      <c r="I45" s="692"/>
      <c r="J45" s="689"/>
      <c r="K45" s="693"/>
      <c r="L45" s="688"/>
      <c r="M45" s="694"/>
      <c r="N45" s="695"/>
      <c r="O45" s="695"/>
      <c r="P45" s="695"/>
      <c r="Q45" s="696"/>
      <c r="R45" s="696"/>
      <c r="S45" s="688"/>
      <c r="T45" s="695"/>
      <c r="U45" s="695"/>
      <c r="V45" s="695"/>
      <c r="W45" s="704"/>
      <c r="X45" s="695"/>
      <c r="Y45" s="695"/>
      <c r="Z45" s="695"/>
      <c r="AA45" s="695"/>
      <c r="AB45" s="695"/>
      <c r="AC45" s="695"/>
      <c r="AD45" s="695"/>
      <c r="AE45" s="693"/>
      <c r="AF45" s="347"/>
      <c r="AG45" s="347"/>
      <c r="AH45" s="693"/>
      <c r="AI45" s="693"/>
      <c r="AJ45" s="693"/>
      <c r="AK45" s="693"/>
      <c r="AL45" s="693"/>
      <c r="AM45" s="696"/>
      <c r="AN45" s="696"/>
      <c r="AO45" s="179"/>
    </row>
    <row r="46" spans="1:54" s="195" customFormat="1" ht="10.5" customHeight="1">
      <c r="A46" s="697"/>
      <c r="B46" s="698"/>
      <c r="C46" s="699"/>
      <c r="D46" s="700"/>
      <c r="E46" s="700"/>
      <c r="F46" s="700"/>
      <c r="G46" s="700"/>
      <c r="H46" s="700"/>
      <c r="I46" s="701"/>
      <c r="J46" s="698"/>
      <c r="K46" s="702"/>
      <c r="L46" s="697"/>
      <c r="M46" s="703"/>
      <c r="N46" s="704"/>
      <c r="O46" s="704"/>
      <c r="P46" s="704"/>
      <c r="Q46" s="705"/>
      <c r="R46" s="705"/>
      <c r="S46" s="697"/>
      <c r="T46" s="704"/>
      <c r="U46" s="704"/>
      <c r="V46" s="704"/>
      <c r="W46" s="704"/>
      <c r="X46" s="704"/>
      <c r="Y46" s="704"/>
      <c r="Z46" s="704"/>
      <c r="AA46" s="704"/>
      <c r="AB46" s="704"/>
      <c r="AC46" s="704"/>
      <c r="AD46" s="704"/>
      <c r="AE46" s="702"/>
      <c r="AF46" s="747"/>
      <c r="AG46" s="747"/>
      <c r="AH46" s="702"/>
      <c r="AI46" s="702"/>
      <c r="AJ46" s="702"/>
      <c r="AK46" s="702"/>
      <c r="AL46" s="702"/>
      <c r="AM46" s="705"/>
      <c r="AN46" s="705"/>
      <c r="AO46" s="193"/>
    </row>
    <row r="47" spans="1:54" s="197" customFormat="1">
      <c r="A47" s="574"/>
      <c r="B47" s="338"/>
      <c r="C47" s="480"/>
      <c r="D47" s="275"/>
      <c r="E47" s="339"/>
      <c r="F47" s="340"/>
      <c r="G47" s="341"/>
      <c r="H47" s="341"/>
      <c r="I47" s="342"/>
      <c r="J47" s="342"/>
      <c r="K47" s="343"/>
      <c r="L47" s="344"/>
      <c r="M47" s="344"/>
      <c r="N47" s="206"/>
      <c r="O47" s="206"/>
      <c r="P47" s="345"/>
      <c r="Q47" s="296"/>
      <c r="R47" s="574"/>
      <c r="S47" s="574"/>
      <c r="T47" s="302"/>
      <c r="U47" s="206"/>
      <c r="V47" s="347"/>
      <c r="W47" s="719"/>
      <c r="X47" s="206"/>
      <c r="Y47" s="206"/>
      <c r="Z47" s="206"/>
      <c r="AA47" s="206"/>
      <c r="AB47" s="206"/>
      <c r="AC47" s="206"/>
      <c r="AD47" s="206"/>
      <c r="AE47" s="346"/>
      <c r="AF47" s="346"/>
      <c r="AG47" s="346"/>
      <c r="AH47" s="346"/>
      <c r="AI47" s="346"/>
      <c r="AJ47" s="346"/>
      <c r="AK47" s="346"/>
      <c r="AL47" s="346"/>
      <c r="AM47" s="296"/>
      <c r="AN47" s="658"/>
      <c r="AO47" s="428"/>
    </row>
    <row r="48" spans="1:54" s="173" customFormat="1" ht="114.75" outlineLevel="1">
      <c r="A48" s="122" t="e">
        <f>#REF!+1</f>
        <v>#REF!</v>
      </c>
      <c r="B48" s="92" t="s">
        <v>449</v>
      </c>
      <c r="C48" s="469" t="s">
        <v>144</v>
      </c>
      <c r="D48" s="32">
        <v>133</v>
      </c>
      <c r="E48" s="28" t="s">
        <v>210</v>
      </c>
      <c r="F48" s="72" t="s">
        <v>429</v>
      </c>
      <c r="G48" s="28" t="s">
        <v>79</v>
      </c>
      <c r="H48" s="20">
        <v>5221700</v>
      </c>
      <c r="I48" s="25">
        <v>5</v>
      </c>
      <c r="J48" s="95" t="s">
        <v>132</v>
      </c>
      <c r="K48" s="39" t="s">
        <v>220</v>
      </c>
      <c r="L48" s="41">
        <v>2006</v>
      </c>
      <c r="M48" s="41"/>
      <c r="N48" s="98">
        <v>16.82</v>
      </c>
      <c r="O48" s="98">
        <v>1</v>
      </c>
      <c r="P48" s="100">
        <f t="shared" ref="P48:P63" si="9">N48-O48</f>
        <v>15.82</v>
      </c>
      <c r="Q48" s="23" t="s">
        <v>291</v>
      </c>
      <c r="R48" s="23" t="s">
        <v>528</v>
      </c>
      <c r="S48" s="368"/>
      <c r="T48" s="97"/>
      <c r="U48" s="98"/>
      <c r="V48" s="100"/>
      <c r="W48" s="192">
        <f t="shared" ref="W48:W61" si="10">U48+V48</f>
        <v>0</v>
      </c>
      <c r="X48" s="98"/>
      <c r="Y48" s="98"/>
      <c r="Z48" s="98"/>
      <c r="AA48" s="98"/>
      <c r="AB48" s="159">
        <f t="shared" ref="AB48:AB60" si="11">W48+Y48+AA48</f>
        <v>0</v>
      </c>
      <c r="AC48" s="159"/>
      <c r="AD48" s="159">
        <f t="shared" ref="AD48:AD64" si="12">P48-W48-X48-Y48-Z48-AA48-AC48</f>
        <v>15.82</v>
      </c>
      <c r="AE48" s="119"/>
      <c r="AF48" s="119"/>
      <c r="AG48" s="119"/>
      <c r="AH48" s="119"/>
      <c r="AI48" s="119"/>
      <c r="AJ48" s="119"/>
      <c r="AK48" s="119"/>
      <c r="AL48" s="119"/>
      <c r="AM48" s="120"/>
      <c r="AN48" s="292"/>
      <c r="AO48" s="428" t="s">
        <v>847</v>
      </c>
      <c r="AP48" s="2"/>
      <c r="AQ48" s="2"/>
      <c r="AR48" s="2"/>
      <c r="AS48" s="2"/>
      <c r="AT48" s="2"/>
      <c r="AU48" s="2"/>
      <c r="AV48" s="2"/>
      <c r="AW48" s="2"/>
      <c r="AX48" s="2"/>
      <c r="AY48" s="2"/>
      <c r="AZ48" s="2"/>
      <c r="BA48" s="2"/>
      <c r="BB48" s="2"/>
    </row>
    <row r="49" spans="1:54" s="78" customFormat="1" ht="76.5" outlineLevel="1">
      <c r="A49" s="122" t="e">
        <f>A48+1</f>
        <v>#REF!</v>
      </c>
      <c r="B49" s="93" t="s">
        <v>203</v>
      </c>
      <c r="C49" s="469" t="s">
        <v>144</v>
      </c>
      <c r="D49" s="60">
        <v>133</v>
      </c>
      <c r="E49" s="28" t="s">
        <v>210</v>
      </c>
      <c r="F49" s="28" t="s">
        <v>429</v>
      </c>
      <c r="G49" s="28" t="s">
        <v>79</v>
      </c>
      <c r="H49" s="20">
        <v>5221700</v>
      </c>
      <c r="I49" s="25">
        <v>5</v>
      </c>
      <c r="J49" s="95" t="s">
        <v>132</v>
      </c>
      <c r="K49" s="39" t="s">
        <v>220</v>
      </c>
      <c r="L49" s="41">
        <v>2006</v>
      </c>
      <c r="M49" s="41"/>
      <c r="N49" s="98">
        <v>80.510999999999996</v>
      </c>
      <c r="O49" s="98">
        <v>1.419</v>
      </c>
      <c r="P49" s="100">
        <f t="shared" si="9"/>
        <v>79.091999999999999</v>
      </c>
      <c r="Q49" s="23" t="s">
        <v>291</v>
      </c>
      <c r="R49" s="23" t="s">
        <v>529</v>
      </c>
      <c r="S49" s="368"/>
      <c r="T49" s="97"/>
      <c r="U49" s="98"/>
      <c r="V49" s="100"/>
      <c r="W49" s="192">
        <f t="shared" si="10"/>
        <v>0</v>
      </c>
      <c r="X49" s="98"/>
      <c r="Y49" s="146"/>
      <c r="Z49" s="98"/>
      <c r="AA49" s="98"/>
      <c r="AB49" s="159">
        <f t="shared" si="11"/>
        <v>0</v>
      </c>
      <c r="AC49" s="159"/>
      <c r="AD49" s="159">
        <f t="shared" si="12"/>
        <v>79.091999999999999</v>
      </c>
      <c r="AE49" s="119"/>
      <c r="AF49" s="119"/>
      <c r="AG49" s="119"/>
      <c r="AH49" s="119"/>
      <c r="AI49" s="119"/>
      <c r="AJ49" s="119"/>
      <c r="AK49" s="119"/>
      <c r="AL49" s="119"/>
      <c r="AM49" s="120"/>
      <c r="AN49" s="292"/>
      <c r="AO49" s="428" t="s">
        <v>847</v>
      </c>
      <c r="AP49" s="2"/>
      <c r="AQ49" s="2"/>
      <c r="AR49" s="2"/>
      <c r="AS49" s="2"/>
      <c r="AT49" s="2"/>
      <c r="AU49" s="2"/>
      <c r="AV49" s="2"/>
      <c r="AW49" s="2"/>
      <c r="AX49" s="2"/>
      <c r="AY49" s="2"/>
      <c r="AZ49" s="2"/>
      <c r="BA49" s="2"/>
      <c r="BB49" s="2"/>
    </row>
    <row r="50" spans="1:54" ht="165" outlineLevel="1">
      <c r="A50" s="122" t="e">
        <f>A49+1</f>
        <v>#REF!</v>
      </c>
      <c r="B50" s="92" t="s">
        <v>325</v>
      </c>
      <c r="C50" s="469" t="s">
        <v>144</v>
      </c>
      <c r="D50" s="32">
        <v>133</v>
      </c>
      <c r="E50" s="28" t="s">
        <v>210</v>
      </c>
      <c r="F50" s="28" t="s">
        <v>429</v>
      </c>
      <c r="G50" s="28" t="s">
        <v>79</v>
      </c>
      <c r="H50" s="20">
        <v>5221700</v>
      </c>
      <c r="I50" s="25">
        <v>5</v>
      </c>
      <c r="J50" s="95" t="s">
        <v>132</v>
      </c>
      <c r="K50" s="39" t="s">
        <v>220</v>
      </c>
      <c r="L50" s="41">
        <v>2006</v>
      </c>
      <c r="M50" s="41"/>
      <c r="N50" s="98">
        <v>234.815</v>
      </c>
      <c r="O50" s="98">
        <v>2</v>
      </c>
      <c r="P50" s="100">
        <f t="shared" si="9"/>
        <v>232.815</v>
      </c>
      <c r="Q50" s="23" t="s">
        <v>331</v>
      </c>
      <c r="R50" s="23" t="s">
        <v>326</v>
      </c>
      <c r="S50" s="368"/>
      <c r="T50" s="97"/>
      <c r="U50" s="98"/>
      <c r="V50" s="165"/>
      <c r="W50" s="192">
        <f t="shared" si="10"/>
        <v>0</v>
      </c>
      <c r="X50" s="98"/>
      <c r="Y50" s="146"/>
      <c r="Z50" s="98"/>
      <c r="AA50" s="98"/>
      <c r="AB50" s="159">
        <f t="shared" si="11"/>
        <v>0</v>
      </c>
      <c r="AC50" s="159"/>
      <c r="AD50" s="159">
        <f t="shared" si="12"/>
        <v>232.815</v>
      </c>
      <c r="AE50" s="119"/>
      <c r="AF50" s="119"/>
      <c r="AG50" s="119"/>
      <c r="AH50" s="119"/>
      <c r="AI50" s="119"/>
      <c r="AJ50" s="119"/>
      <c r="AK50" s="119"/>
      <c r="AL50" s="119"/>
      <c r="AM50" s="120"/>
      <c r="AN50" s="292"/>
      <c r="AO50" s="428" t="s">
        <v>723</v>
      </c>
      <c r="AP50" s="2"/>
      <c r="AQ50" s="2"/>
      <c r="AR50" s="2"/>
      <c r="AS50" s="2"/>
      <c r="AT50" s="2"/>
      <c r="AU50" s="2"/>
      <c r="AV50" s="2"/>
      <c r="AW50" s="2"/>
      <c r="AX50" s="2"/>
      <c r="AY50" s="2"/>
      <c r="AZ50" s="2"/>
      <c r="BA50" s="2"/>
      <c r="BB50" s="2"/>
    </row>
    <row r="51" spans="1:54" s="13" customFormat="1" ht="114.75" outlineLevel="1">
      <c r="A51" s="122" t="e">
        <f>#REF!+1</f>
        <v>#REF!</v>
      </c>
      <c r="B51" s="92" t="s">
        <v>547</v>
      </c>
      <c r="C51" s="469" t="s">
        <v>144</v>
      </c>
      <c r="D51" s="67">
        <v>133</v>
      </c>
      <c r="E51" s="64" t="s">
        <v>217</v>
      </c>
      <c r="F51" s="64" t="s">
        <v>429</v>
      </c>
      <c r="G51" s="64" t="s">
        <v>208</v>
      </c>
      <c r="H51" s="462">
        <v>5220700</v>
      </c>
      <c r="I51" s="300">
        <v>5</v>
      </c>
      <c r="J51" s="95" t="s">
        <v>132</v>
      </c>
      <c r="K51" s="39" t="s">
        <v>220</v>
      </c>
      <c r="L51" s="41">
        <v>2006</v>
      </c>
      <c r="M51" s="41"/>
      <c r="N51" s="87">
        <v>130</v>
      </c>
      <c r="O51" s="99">
        <v>0.5</v>
      </c>
      <c r="P51" s="100">
        <f t="shared" si="9"/>
        <v>129.5</v>
      </c>
      <c r="Q51" s="23" t="s">
        <v>368</v>
      </c>
      <c r="R51" s="23">
        <v>4</v>
      </c>
      <c r="S51" s="89"/>
      <c r="T51" s="98"/>
      <c r="U51" s="98"/>
      <c r="V51" s="166"/>
      <c r="W51" s="192">
        <f t="shared" si="10"/>
        <v>0</v>
      </c>
      <c r="X51" s="98"/>
      <c r="Y51" s="98"/>
      <c r="Z51" s="98"/>
      <c r="AA51" s="98"/>
      <c r="AB51" s="159">
        <f t="shared" si="11"/>
        <v>0</v>
      </c>
      <c r="AC51" s="159"/>
      <c r="AD51" s="159">
        <f t="shared" si="12"/>
        <v>129.5</v>
      </c>
      <c r="AE51" s="119"/>
      <c r="AF51" s="119"/>
      <c r="AG51" s="119"/>
      <c r="AH51" s="119"/>
      <c r="AI51" s="119"/>
      <c r="AJ51" s="119"/>
      <c r="AK51" s="119"/>
      <c r="AL51" s="119"/>
      <c r="AM51" s="120"/>
      <c r="AN51" s="292"/>
      <c r="AO51" s="428" t="s">
        <v>740</v>
      </c>
      <c r="AP51" s="2"/>
      <c r="AQ51" s="2"/>
      <c r="AR51" s="2"/>
      <c r="AS51" s="2"/>
      <c r="AT51" s="2"/>
      <c r="AU51" s="2"/>
      <c r="AV51" s="2"/>
      <c r="AW51" s="2"/>
      <c r="AX51" s="2"/>
      <c r="AY51" s="2"/>
      <c r="AZ51" s="2"/>
      <c r="BA51" s="2"/>
      <c r="BB51" s="2"/>
    </row>
    <row r="52" spans="1:54" s="78" customFormat="1" ht="191.25" outlineLevel="1" collapsed="1">
      <c r="A52" s="122" t="e">
        <f>A51+1</f>
        <v>#REF!</v>
      </c>
      <c r="B52" s="92" t="s">
        <v>284</v>
      </c>
      <c r="C52" s="469" t="s">
        <v>144</v>
      </c>
      <c r="D52" s="32">
        <v>133</v>
      </c>
      <c r="E52" s="28" t="s">
        <v>217</v>
      </c>
      <c r="F52" s="28" t="s">
        <v>429</v>
      </c>
      <c r="G52" s="28" t="s">
        <v>208</v>
      </c>
      <c r="H52" s="20">
        <v>5220700</v>
      </c>
      <c r="I52" s="25">
        <v>5</v>
      </c>
      <c r="J52" s="95" t="s">
        <v>132</v>
      </c>
      <c r="K52" s="39" t="s">
        <v>219</v>
      </c>
      <c r="L52" s="41">
        <v>2006</v>
      </c>
      <c r="M52" s="41"/>
      <c r="N52" s="87">
        <v>78.421000000000006</v>
      </c>
      <c r="O52" s="87">
        <v>7.8380000000000001</v>
      </c>
      <c r="P52" s="100">
        <f t="shared" si="9"/>
        <v>70.582999999999998</v>
      </c>
      <c r="Q52" s="23" t="s">
        <v>659</v>
      </c>
      <c r="R52" s="23" t="s">
        <v>243</v>
      </c>
      <c r="S52" s="121"/>
      <c r="T52" s="23"/>
      <c r="U52" s="98"/>
      <c r="V52" s="166"/>
      <c r="W52" s="192">
        <f t="shared" si="10"/>
        <v>0</v>
      </c>
      <c r="X52" s="98"/>
      <c r="Y52" s="98"/>
      <c r="Z52" s="98"/>
      <c r="AA52" s="98"/>
      <c r="AB52" s="159">
        <f t="shared" si="11"/>
        <v>0</v>
      </c>
      <c r="AC52" s="159"/>
      <c r="AD52" s="159">
        <f t="shared" si="12"/>
        <v>70.582999999999998</v>
      </c>
      <c r="AE52" s="119"/>
      <c r="AF52" s="119"/>
      <c r="AG52" s="119"/>
      <c r="AH52" s="119"/>
      <c r="AI52" s="119"/>
      <c r="AJ52" s="119"/>
      <c r="AK52" s="119"/>
      <c r="AL52" s="119"/>
      <c r="AM52" s="120"/>
      <c r="AN52" s="292"/>
      <c r="AO52" s="428" t="s">
        <v>4</v>
      </c>
    </row>
    <row r="53" spans="1:54" ht="153" outlineLevel="1">
      <c r="A53" s="122" t="e">
        <f>A52+1</f>
        <v>#REF!</v>
      </c>
      <c r="B53" s="101" t="s">
        <v>134</v>
      </c>
      <c r="C53" s="469" t="s">
        <v>144</v>
      </c>
      <c r="D53" s="30">
        <v>133</v>
      </c>
      <c r="E53" s="56" t="s">
        <v>302</v>
      </c>
      <c r="F53" s="59" t="s">
        <v>429</v>
      </c>
      <c r="G53" s="59" t="s">
        <v>209</v>
      </c>
      <c r="H53" s="56">
        <v>1028000</v>
      </c>
      <c r="I53" s="95">
        <v>5</v>
      </c>
      <c r="J53" s="95" t="s">
        <v>132</v>
      </c>
      <c r="K53" s="47" t="s">
        <v>220</v>
      </c>
      <c r="L53" s="332">
        <v>2007</v>
      </c>
      <c r="M53" s="319"/>
      <c r="N53" s="99">
        <v>50</v>
      </c>
      <c r="O53" s="110">
        <v>0.45700000000000002</v>
      </c>
      <c r="P53" s="100">
        <f t="shared" si="9"/>
        <v>49.542999999999999</v>
      </c>
      <c r="Q53" s="23" t="s">
        <v>659</v>
      </c>
      <c r="R53" s="23">
        <v>1</v>
      </c>
      <c r="S53" s="368"/>
      <c r="T53" s="110"/>
      <c r="U53" s="98"/>
      <c r="V53" s="100"/>
      <c r="W53" s="192">
        <f t="shared" si="10"/>
        <v>0</v>
      </c>
      <c r="X53" s="98"/>
      <c r="Y53" s="146"/>
      <c r="Z53" s="98"/>
      <c r="AA53" s="98"/>
      <c r="AB53" s="159">
        <f t="shared" si="11"/>
        <v>0</v>
      </c>
      <c r="AC53" s="159"/>
      <c r="AD53" s="159">
        <f t="shared" si="12"/>
        <v>49.542999999999999</v>
      </c>
      <c r="AE53" s="119"/>
      <c r="AF53" s="119"/>
      <c r="AG53" s="119"/>
      <c r="AH53" s="119"/>
      <c r="AI53" s="119"/>
      <c r="AJ53" s="119"/>
      <c r="AK53" s="119"/>
      <c r="AL53" s="119"/>
      <c r="AM53" s="120"/>
      <c r="AN53" s="292"/>
      <c r="AO53" s="426" t="s">
        <v>722</v>
      </c>
      <c r="AP53" s="14"/>
      <c r="AQ53" s="14"/>
      <c r="AR53" s="14"/>
      <c r="AS53" s="14"/>
      <c r="AT53" s="14"/>
      <c r="AU53" s="14"/>
      <c r="AV53" s="14"/>
      <c r="AW53" s="14"/>
      <c r="AX53" s="14"/>
      <c r="AY53" s="14"/>
      <c r="AZ53" s="14"/>
      <c r="BA53" s="14"/>
      <c r="BB53" s="14"/>
    </row>
    <row r="54" spans="1:54" s="175" customFormat="1" ht="191.25" outlineLevel="1">
      <c r="A54" s="122" t="e">
        <f>#REF!+1</f>
        <v>#REF!</v>
      </c>
      <c r="B54" s="92" t="s">
        <v>503</v>
      </c>
      <c r="C54" s="469" t="s">
        <v>144</v>
      </c>
      <c r="D54" s="30">
        <v>133</v>
      </c>
      <c r="E54" s="59" t="s">
        <v>302</v>
      </c>
      <c r="F54" s="59" t="s">
        <v>78</v>
      </c>
      <c r="G54" s="70" t="s">
        <v>367</v>
      </c>
      <c r="H54" s="228">
        <v>5222000</v>
      </c>
      <c r="I54" s="95">
        <v>5</v>
      </c>
      <c r="J54" s="95" t="s">
        <v>132</v>
      </c>
      <c r="K54" s="39" t="s">
        <v>220</v>
      </c>
      <c r="L54" s="41">
        <v>2008</v>
      </c>
      <c r="M54" s="41">
        <v>2012</v>
      </c>
      <c r="N54" s="98">
        <v>70.941999999999993</v>
      </c>
      <c r="O54" s="97">
        <v>0</v>
      </c>
      <c r="P54" s="100">
        <f t="shared" si="9"/>
        <v>70.941999999999993</v>
      </c>
      <c r="Q54" s="23" t="s">
        <v>659</v>
      </c>
      <c r="R54" s="23" t="s">
        <v>243</v>
      </c>
      <c r="S54" s="368"/>
      <c r="T54" s="97"/>
      <c r="U54" s="98"/>
      <c r="V54" s="100"/>
      <c r="W54" s="192">
        <f t="shared" si="10"/>
        <v>0</v>
      </c>
      <c r="X54" s="98"/>
      <c r="Y54" s="98">
        <v>35</v>
      </c>
      <c r="Z54" s="98"/>
      <c r="AA54" s="98">
        <f>P54-Y54</f>
        <v>35.942</v>
      </c>
      <c r="AB54" s="98">
        <f t="shared" si="11"/>
        <v>70.941999999999993</v>
      </c>
      <c r="AC54" s="98"/>
      <c r="AD54" s="98">
        <f t="shared" si="12"/>
        <v>0</v>
      </c>
      <c r="AE54" s="25"/>
      <c r="AF54" s="119"/>
      <c r="AG54" s="119"/>
      <c r="AH54" s="119"/>
      <c r="AI54" s="119"/>
      <c r="AJ54" s="119"/>
      <c r="AK54" s="119"/>
      <c r="AL54" s="119"/>
      <c r="AM54" s="120"/>
      <c r="AN54" s="292"/>
      <c r="AO54" s="428" t="s">
        <v>193</v>
      </c>
      <c r="AP54" s="274"/>
      <c r="AQ54" s="274"/>
      <c r="AR54" s="274"/>
      <c r="AS54" s="274"/>
      <c r="AT54" s="274"/>
      <c r="AU54" s="274"/>
      <c r="AV54" s="274"/>
      <c r="AW54" s="274"/>
      <c r="AX54" s="274"/>
      <c r="AY54" s="274"/>
      <c r="AZ54" s="274"/>
      <c r="BA54" s="274"/>
      <c r="BB54" s="274"/>
    </row>
    <row r="55" spans="1:54" s="274" customFormat="1" ht="153" outlineLevel="1">
      <c r="A55" s="122" t="e">
        <f t="shared" ref="A55:A60" si="13">A54+1</f>
        <v>#REF!</v>
      </c>
      <c r="B55" s="92" t="s">
        <v>647</v>
      </c>
      <c r="C55" s="469" t="s">
        <v>144</v>
      </c>
      <c r="D55" s="30">
        <v>133</v>
      </c>
      <c r="E55" s="59" t="s">
        <v>302</v>
      </c>
      <c r="F55" s="59" t="s">
        <v>78</v>
      </c>
      <c r="G55" s="70" t="s">
        <v>367</v>
      </c>
      <c r="H55" s="56">
        <v>1028000</v>
      </c>
      <c r="I55" s="95">
        <v>5</v>
      </c>
      <c r="J55" s="95" t="s">
        <v>132</v>
      </c>
      <c r="K55" s="39" t="s">
        <v>220</v>
      </c>
      <c r="L55" s="41">
        <v>2008</v>
      </c>
      <c r="M55" s="41">
        <v>2012</v>
      </c>
      <c r="N55" s="98">
        <v>70.941999999999993</v>
      </c>
      <c r="O55" s="97">
        <v>0</v>
      </c>
      <c r="P55" s="100">
        <f t="shared" si="9"/>
        <v>70.941999999999993</v>
      </c>
      <c r="Q55" s="23" t="s">
        <v>659</v>
      </c>
      <c r="R55" s="23" t="s">
        <v>243</v>
      </c>
      <c r="S55" s="368"/>
      <c r="T55" s="97"/>
      <c r="U55" s="98"/>
      <c r="V55" s="100"/>
      <c r="W55" s="192">
        <f t="shared" si="10"/>
        <v>0</v>
      </c>
      <c r="X55" s="98"/>
      <c r="Y55" s="98">
        <v>35</v>
      </c>
      <c r="Z55" s="98"/>
      <c r="AA55" s="98">
        <f>P55-Y55</f>
        <v>35.942</v>
      </c>
      <c r="AB55" s="159">
        <f t="shared" si="11"/>
        <v>70.941999999999993</v>
      </c>
      <c r="AC55" s="159"/>
      <c r="AD55" s="159">
        <f t="shared" si="12"/>
        <v>0</v>
      </c>
      <c r="AE55" s="119"/>
      <c r="AF55" s="119"/>
      <c r="AG55" s="119"/>
      <c r="AH55" s="119"/>
      <c r="AI55" s="119"/>
      <c r="AJ55" s="119"/>
      <c r="AK55" s="119"/>
      <c r="AL55" s="119"/>
      <c r="AM55" s="120"/>
      <c r="AN55" s="292"/>
      <c r="AO55" s="436" t="s">
        <v>710</v>
      </c>
    </row>
    <row r="56" spans="1:54" s="274" customFormat="1" ht="191.25" outlineLevel="1">
      <c r="A56" s="122" t="e">
        <f t="shared" si="13"/>
        <v>#REF!</v>
      </c>
      <c r="B56" s="92" t="s">
        <v>646</v>
      </c>
      <c r="C56" s="469" t="s">
        <v>144</v>
      </c>
      <c r="D56" s="30">
        <v>133</v>
      </c>
      <c r="E56" s="59" t="s">
        <v>302</v>
      </c>
      <c r="F56" s="59" t="s">
        <v>78</v>
      </c>
      <c r="G56" s="70" t="s">
        <v>367</v>
      </c>
      <c r="H56" s="56">
        <v>1028000</v>
      </c>
      <c r="I56" s="95">
        <v>5</v>
      </c>
      <c r="J56" s="95" t="s">
        <v>132</v>
      </c>
      <c r="K56" s="39" t="s">
        <v>220</v>
      </c>
      <c r="L56" s="41">
        <v>2008</v>
      </c>
      <c r="M56" s="41">
        <v>2012</v>
      </c>
      <c r="N56" s="98">
        <v>70.941999999999993</v>
      </c>
      <c r="O56" s="97">
        <v>0</v>
      </c>
      <c r="P56" s="100">
        <f t="shared" si="9"/>
        <v>70.941999999999993</v>
      </c>
      <c r="Q56" s="23" t="s">
        <v>659</v>
      </c>
      <c r="R56" s="23" t="s">
        <v>243</v>
      </c>
      <c r="S56" s="368"/>
      <c r="T56" s="97"/>
      <c r="U56" s="98"/>
      <c r="V56" s="100"/>
      <c r="W56" s="192">
        <f t="shared" si="10"/>
        <v>0</v>
      </c>
      <c r="X56" s="98"/>
      <c r="Y56" s="98">
        <v>35</v>
      </c>
      <c r="Z56" s="98"/>
      <c r="AA56" s="98">
        <f>P56-Y56</f>
        <v>35.942</v>
      </c>
      <c r="AB56" s="159">
        <f t="shared" si="11"/>
        <v>70.941999999999993</v>
      </c>
      <c r="AC56" s="159"/>
      <c r="AD56" s="159">
        <f t="shared" si="12"/>
        <v>0</v>
      </c>
      <c r="AE56" s="119"/>
      <c r="AF56" s="119"/>
      <c r="AG56" s="119"/>
      <c r="AH56" s="119"/>
      <c r="AI56" s="119"/>
      <c r="AJ56" s="119"/>
      <c r="AK56" s="119"/>
      <c r="AL56" s="119"/>
      <c r="AM56" s="120"/>
      <c r="AN56" s="292"/>
      <c r="AO56" s="436" t="s">
        <v>710</v>
      </c>
    </row>
    <row r="57" spans="1:54" s="274" customFormat="1" ht="153" outlineLevel="1">
      <c r="A57" s="122" t="e">
        <f t="shared" si="13"/>
        <v>#REF!</v>
      </c>
      <c r="B57" s="92" t="s">
        <v>645</v>
      </c>
      <c r="C57" s="469" t="s">
        <v>144</v>
      </c>
      <c r="D57" s="30">
        <v>133</v>
      </c>
      <c r="E57" s="59" t="s">
        <v>302</v>
      </c>
      <c r="F57" s="59" t="s">
        <v>78</v>
      </c>
      <c r="G57" s="70" t="s">
        <v>367</v>
      </c>
      <c r="H57" s="56">
        <v>1028000</v>
      </c>
      <c r="I57" s="95">
        <v>5</v>
      </c>
      <c r="J57" s="95" t="s">
        <v>132</v>
      </c>
      <c r="K57" s="39" t="s">
        <v>220</v>
      </c>
      <c r="L57" s="41">
        <v>2008</v>
      </c>
      <c r="M57" s="41">
        <v>2012</v>
      </c>
      <c r="N57" s="98">
        <v>70.941999999999993</v>
      </c>
      <c r="O57" s="97">
        <v>0</v>
      </c>
      <c r="P57" s="100">
        <f t="shared" si="9"/>
        <v>70.941999999999993</v>
      </c>
      <c r="Q57" s="23" t="s">
        <v>659</v>
      </c>
      <c r="R57" s="23" t="s">
        <v>243</v>
      </c>
      <c r="S57" s="368"/>
      <c r="T57" s="97"/>
      <c r="U57" s="98"/>
      <c r="V57" s="100"/>
      <c r="W57" s="192">
        <f t="shared" si="10"/>
        <v>0</v>
      </c>
      <c r="X57" s="98"/>
      <c r="Y57" s="98">
        <v>35</v>
      </c>
      <c r="Z57" s="98"/>
      <c r="AA57" s="98">
        <f>P57-Y57</f>
        <v>35.942</v>
      </c>
      <c r="AB57" s="159">
        <f t="shared" si="11"/>
        <v>70.941999999999993</v>
      </c>
      <c r="AC57" s="159"/>
      <c r="AD57" s="159">
        <f t="shared" si="12"/>
        <v>0</v>
      </c>
      <c r="AE57" s="119"/>
      <c r="AF57" s="119"/>
      <c r="AG57" s="119"/>
      <c r="AH57" s="119"/>
      <c r="AI57" s="119"/>
      <c r="AJ57" s="119"/>
      <c r="AK57" s="119"/>
      <c r="AL57" s="119"/>
      <c r="AM57" s="120"/>
      <c r="AN57" s="292"/>
      <c r="AO57" s="436" t="s">
        <v>710</v>
      </c>
    </row>
    <row r="58" spans="1:54" s="274" customFormat="1" ht="153" outlineLevel="1">
      <c r="A58" s="122" t="e">
        <f t="shared" si="13"/>
        <v>#REF!</v>
      </c>
      <c r="B58" s="92" t="s">
        <v>644</v>
      </c>
      <c r="C58" s="469" t="s">
        <v>144</v>
      </c>
      <c r="D58" s="30">
        <v>133</v>
      </c>
      <c r="E58" s="59" t="s">
        <v>302</v>
      </c>
      <c r="F58" s="59" t="s">
        <v>78</v>
      </c>
      <c r="G58" s="70" t="s">
        <v>367</v>
      </c>
      <c r="H58" s="56">
        <v>1028000</v>
      </c>
      <c r="I58" s="95">
        <v>5</v>
      </c>
      <c r="J58" s="95" t="s">
        <v>132</v>
      </c>
      <c r="K58" s="39" t="s">
        <v>220</v>
      </c>
      <c r="L58" s="41">
        <v>2008</v>
      </c>
      <c r="M58" s="41">
        <v>2012</v>
      </c>
      <c r="N58" s="98">
        <v>75.629000000000005</v>
      </c>
      <c r="O58" s="97">
        <v>0</v>
      </c>
      <c r="P58" s="100">
        <f t="shared" si="9"/>
        <v>75.629000000000005</v>
      </c>
      <c r="Q58" s="23" t="s">
        <v>659</v>
      </c>
      <c r="R58" s="23" t="s">
        <v>243</v>
      </c>
      <c r="S58" s="368"/>
      <c r="T58" s="97"/>
      <c r="U58" s="98"/>
      <c r="V58" s="100"/>
      <c r="W58" s="192">
        <f t="shared" si="10"/>
        <v>0</v>
      </c>
      <c r="X58" s="98"/>
      <c r="Y58" s="98">
        <v>35</v>
      </c>
      <c r="Z58" s="98"/>
      <c r="AA58" s="98">
        <f>P58-Y58</f>
        <v>40.628999999999998</v>
      </c>
      <c r="AB58" s="159">
        <f t="shared" si="11"/>
        <v>75.629000000000005</v>
      </c>
      <c r="AC58" s="159"/>
      <c r="AD58" s="159">
        <f t="shared" si="12"/>
        <v>0</v>
      </c>
      <c r="AE58" s="119"/>
      <c r="AF58" s="119"/>
      <c r="AG58" s="119"/>
      <c r="AH58" s="119"/>
      <c r="AI58" s="119"/>
      <c r="AJ58" s="119"/>
      <c r="AK58" s="119"/>
      <c r="AL58" s="119"/>
      <c r="AM58" s="120"/>
      <c r="AN58" s="292"/>
      <c r="AO58" s="436" t="s">
        <v>710</v>
      </c>
    </row>
    <row r="59" spans="1:54" s="389" customFormat="1" ht="330" outlineLevel="1">
      <c r="A59" s="122" t="e">
        <f t="shared" si="13"/>
        <v>#REF!</v>
      </c>
      <c r="B59" s="393" t="s">
        <v>155</v>
      </c>
      <c r="C59" s="469" t="s">
        <v>144</v>
      </c>
      <c r="D59" s="386">
        <v>133</v>
      </c>
      <c r="E59" s="395" t="s">
        <v>302</v>
      </c>
      <c r="F59" s="395" t="s">
        <v>78</v>
      </c>
      <c r="G59" s="396" t="s">
        <v>367</v>
      </c>
      <c r="H59" s="56">
        <v>5222100</v>
      </c>
      <c r="I59" s="95">
        <v>5</v>
      </c>
      <c r="J59" s="95" t="s">
        <v>132</v>
      </c>
      <c r="K59" s="39" t="s">
        <v>220</v>
      </c>
      <c r="L59" s="319">
        <v>2007</v>
      </c>
      <c r="M59" s="319"/>
      <c r="N59" s="103">
        <v>213.184</v>
      </c>
      <c r="O59" s="99">
        <v>1.0669999999999999</v>
      </c>
      <c r="P59" s="100">
        <f t="shared" si="9"/>
        <v>212.11699999999999</v>
      </c>
      <c r="Q59" s="23" t="s">
        <v>184</v>
      </c>
      <c r="R59" s="23">
        <v>70</v>
      </c>
      <c r="S59" s="89"/>
      <c r="T59" s="98"/>
      <c r="U59" s="146"/>
      <c r="V59" s="100"/>
      <c r="W59" s="192">
        <f t="shared" si="10"/>
        <v>0</v>
      </c>
      <c r="X59" s="146"/>
      <c r="Y59" s="146"/>
      <c r="Z59" s="146"/>
      <c r="AA59" s="98"/>
      <c r="AB59" s="159">
        <f t="shared" si="11"/>
        <v>0</v>
      </c>
      <c r="AC59" s="160"/>
      <c r="AD59" s="159">
        <f t="shared" si="12"/>
        <v>212.11699999999999</v>
      </c>
      <c r="AE59" s="119"/>
      <c r="AF59" s="119"/>
      <c r="AG59" s="119"/>
      <c r="AH59" s="119"/>
      <c r="AI59" s="119"/>
      <c r="AJ59" s="119"/>
      <c r="AK59" s="119"/>
      <c r="AL59" s="119"/>
      <c r="AM59" s="120"/>
      <c r="AN59" s="292"/>
      <c r="AO59" s="426" t="s">
        <v>721</v>
      </c>
    </row>
    <row r="60" spans="1:54" s="383" customFormat="1" ht="76.5" outlineLevel="1">
      <c r="A60" s="122" t="e">
        <f t="shared" si="13"/>
        <v>#REF!</v>
      </c>
      <c r="B60" s="397" t="s">
        <v>336</v>
      </c>
      <c r="C60" s="469" t="s">
        <v>144</v>
      </c>
      <c r="D60" s="386">
        <v>133</v>
      </c>
      <c r="E60" s="395" t="s">
        <v>587</v>
      </c>
      <c r="F60" s="377" t="s">
        <v>78</v>
      </c>
      <c r="G60" s="387" t="s">
        <v>367</v>
      </c>
      <c r="H60" s="59">
        <v>1026001</v>
      </c>
      <c r="I60" s="95">
        <v>5</v>
      </c>
      <c r="J60" s="95" t="s">
        <v>132</v>
      </c>
      <c r="K60" s="39" t="s">
        <v>220</v>
      </c>
      <c r="L60" s="41">
        <v>2007</v>
      </c>
      <c r="M60" s="41"/>
      <c r="N60" s="98">
        <v>700</v>
      </c>
      <c r="O60" s="98">
        <f>2.778-2.73</f>
        <v>4.8000000000000001E-2</v>
      </c>
      <c r="P60" s="100">
        <f t="shared" si="9"/>
        <v>699.952</v>
      </c>
      <c r="Q60" s="23" t="s">
        <v>291</v>
      </c>
      <c r="R60" s="23" t="s">
        <v>29</v>
      </c>
      <c r="S60" s="368"/>
      <c r="T60" s="97"/>
      <c r="U60" s="98"/>
      <c r="V60" s="100"/>
      <c r="W60" s="192">
        <f t="shared" si="10"/>
        <v>0</v>
      </c>
      <c r="X60" s="98"/>
      <c r="Y60" s="98"/>
      <c r="Z60" s="98"/>
      <c r="AA60" s="98"/>
      <c r="AB60" s="159">
        <f t="shared" si="11"/>
        <v>0</v>
      </c>
      <c r="AC60" s="159"/>
      <c r="AD60" s="159">
        <f t="shared" si="12"/>
        <v>699.952</v>
      </c>
      <c r="AE60" s="119"/>
      <c r="AF60" s="119"/>
      <c r="AG60" s="119"/>
      <c r="AH60" s="119"/>
      <c r="AI60" s="119"/>
      <c r="AJ60" s="119"/>
      <c r="AK60" s="119"/>
      <c r="AL60" s="119"/>
      <c r="AM60" s="120"/>
      <c r="AN60" s="292"/>
      <c r="AO60" s="455" t="s">
        <v>739</v>
      </c>
      <c r="AP60" s="385"/>
      <c r="AQ60" s="385"/>
      <c r="AR60" s="385"/>
      <c r="AS60" s="385"/>
      <c r="AT60" s="385"/>
      <c r="AU60" s="385"/>
      <c r="AV60" s="385"/>
      <c r="AW60" s="385"/>
      <c r="AX60" s="385"/>
      <c r="AY60" s="385"/>
      <c r="AZ60" s="385"/>
      <c r="BA60" s="385"/>
      <c r="BB60" s="385"/>
    </row>
    <row r="61" spans="1:54" s="197" customFormat="1" ht="114.75" outlineLevel="1">
      <c r="A61" s="122" t="e">
        <f>#REF!+1</f>
        <v>#REF!</v>
      </c>
      <c r="B61" s="451" t="s">
        <v>731</v>
      </c>
      <c r="C61" s="469" t="s">
        <v>144</v>
      </c>
      <c r="D61" s="30">
        <v>133</v>
      </c>
      <c r="E61" s="28"/>
      <c r="F61" s="56" t="s">
        <v>372</v>
      </c>
      <c r="G61" s="58" t="s">
        <v>79</v>
      </c>
      <c r="H61" s="59" t="s">
        <v>81</v>
      </c>
      <c r="I61" s="207">
        <v>3</v>
      </c>
      <c r="J61" s="95" t="s">
        <v>132</v>
      </c>
      <c r="K61" s="39" t="s">
        <v>713</v>
      </c>
      <c r="L61" s="39"/>
      <c r="M61" s="41"/>
      <c r="N61" s="87">
        <v>344.1</v>
      </c>
      <c r="O61" s="98">
        <v>4.3</v>
      </c>
      <c r="P61" s="100">
        <f t="shared" si="9"/>
        <v>339.8</v>
      </c>
      <c r="Q61" s="23" t="s">
        <v>659</v>
      </c>
      <c r="R61" s="23">
        <v>1</v>
      </c>
      <c r="S61" s="368"/>
      <c r="T61" s="97"/>
      <c r="U61" s="98"/>
      <c r="V61" s="87"/>
      <c r="W61" s="192">
        <f t="shared" si="10"/>
        <v>0</v>
      </c>
      <c r="X61" s="147"/>
      <c r="Y61" s="98"/>
      <c r="Z61" s="147"/>
      <c r="AA61" s="98"/>
      <c r="AB61" s="159"/>
      <c r="AC61" s="163"/>
      <c r="AD61" s="159">
        <f t="shared" si="12"/>
        <v>339.8</v>
      </c>
      <c r="AE61" s="119"/>
      <c r="AF61" s="119"/>
      <c r="AG61" s="119"/>
      <c r="AH61" s="119"/>
      <c r="AI61" s="119"/>
      <c r="AJ61" s="119"/>
      <c r="AK61" s="119"/>
      <c r="AL61" s="119"/>
      <c r="AM61" s="120" t="s">
        <v>736</v>
      </c>
      <c r="AN61" s="120"/>
      <c r="AO61" s="120" t="s">
        <v>736</v>
      </c>
      <c r="AP61" s="274"/>
      <c r="AQ61" s="274"/>
      <c r="AR61" s="274"/>
      <c r="AS61" s="274"/>
      <c r="AT61" s="274"/>
      <c r="AU61" s="274"/>
      <c r="AV61" s="274"/>
      <c r="AW61" s="274"/>
      <c r="AX61" s="274"/>
      <c r="AY61" s="274"/>
      <c r="AZ61" s="274"/>
      <c r="BA61" s="274"/>
      <c r="BB61" s="274"/>
    </row>
    <row r="62" spans="1:54" s="384" customFormat="1" ht="153" outlineLevel="1">
      <c r="A62" s="122" t="e">
        <f>#REF!+1</f>
        <v>#REF!</v>
      </c>
      <c r="B62" s="397" t="s">
        <v>683</v>
      </c>
      <c r="C62" s="469" t="s">
        <v>144</v>
      </c>
      <c r="D62" s="375">
        <v>133</v>
      </c>
      <c r="E62" s="376" t="s">
        <v>165</v>
      </c>
      <c r="F62" s="376" t="s">
        <v>328</v>
      </c>
      <c r="G62" s="376" t="s">
        <v>79</v>
      </c>
      <c r="H62" s="20">
        <v>5220602</v>
      </c>
      <c r="I62" s="25">
        <v>5</v>
      </c>
      <c r="J62" s="191" t="s">
        <v>417</v>
      </c>
      <c r="K62" s="39" t="s">
        <v>220</v>
      </c>
      <c r="L62" s="29" t="s">
        <v>674</v>
      </c>
      <c r="M62" s="41"/>
      <c r="N62" s="99">
        <v>345</v>
      </c>
      <c r="O62" s="98">
        <v>0</v>
      </c>
      <c r="P62" s="100">
        <f t="shared" si="9"/>
        <v>345</v>
      </c>
      <c r="Q62" s="23" t="s">
        <v>657</v>
      </c>
      <c r="R62" s="23">
        <v>160</v>
      </c>
      <c r="S62" s="89"/>
      <c r="T62" s="98"/>
      <c r="U62" s="98"/>
      <c r="V62" s="165"/>
      <c r="W62" s="192">
        <f>U62+V62</f>
        <v>0</v>
      </c>
      <c r="X62" s="98"/>
      <c r="Y62" s="98"/>
      <c r="Z62" s="98"/>
      <c r="AA62" s="98">
        <v>150</v>
      </c>
      <c r="AB62" s="159">
        <f>W62+Y62+AA62</f>
        <v>150</v>
      </c>
      <c r="AC62" s="159">
        <f>AA62*0.05</f>
        <v>7.5</v>
      </c>
      <c r="AD62" s="159">
        <f t="shared" si="12"/>
        <v>187.5</v>
      </c>
      <c r="AE62" s="119"/>
      <c r="AF62" s="119"/>
      <c r="AG62" s="119"/>
      <c r="AH62" s="119"/>
      <c r="AI62" s="119"/>
      <c r="AJ62" s="119"/>
      <c r="AK62" s="119"/>
      <c r="AL62" s="119"/>
      <c r="AM62" s="120"/>
      <c r="AN62" s="292"/>
      <c r="AO62" s="427" t="s">
        <v>711</v>
      </c>
      <c r="AP62" s="390"/>
      <c r="AQ62" s="390"/>
      <c r="AR62" s="390"/>
      <c r="AS62" s="390"/>
      <c r="AT62" s="390"/>
      <c r="AU62" s="390"/>
      <c r="AV62" s="390"/>
      <c r="AW62" s="390"/>
      <c r="AX62" s="390"/>
      <c r="AY62" s="390"/>
      <c r="AZ62" s="390"/>
      <c r="BA62" s="390"/>
      <c r="BB62" s="390"/>
    </row>
    <row r="63" spans="1:54" s="383" customFormat="1" ht="153" outlineLevel="1">
      <c r="A63" s="122" t="e">
        <f>#REF!+1</f>
        <v>#REF!</v>
      </c>
      <c r="B63" s="391" t="s">
        <v>675</v>
      </c>
      <c r="C63" s="469" t="s">
        <v>144</v>
      </c>
      <c r="D63" s="386">
        <v>133</v>
      </c>
      <c r="E63" s="376" t="s">
        <v>165</v>
      </c>
      <c r="F63" s="377" t="s">
        <v>328</v>
      </c>
      <c r="G63" s="377" t="s">
        <v>79</v>
      </c>
      <c r="H63" s="228">
        <v>5220602</v>
      </c>
      <c r="I63" s="207">
        <v>1</v>
      </c>
      <c r="J63" s="191" t="s">
        <v>417</v>
      </c>
      <c r="K63" s="39" t="s">
        <v>220</v>
      </c>
      <c r="L63" s="39">
        <v>2012</v>
      </c>
      <c r="M63" s="35">
        <v>2014</v>
      </c>
      <c r="N63" s="98">
        <v>650</v>
      </c>
      <c r="O63" s="98">
        <v>0</v>
      </c>
      <c r="P63" s="100">
        <f t="shared" si="9"/>
        <v>650</v>
      </c>
      <c r="Q63" s="23" t="s">
        <v>657</v>
      </c>
      <c r="R63" s="23">
        <v>320</v>
      </c>
      <c r="S63" s="89"/>
      <c r="T63" s="98"/>
      <c r="U63" s="98"/>
      <c r="V63" s="123"/>
      <c r="W63" s="192">
        <f>U63+V63</f>
        <v>0</v>
      </c>
      <c r="X63" s="98"/>
      <c r="Y63" s="98"/>
      <c r="Z63" s="98"/>
      <c r="AA63" s="98">
        <v>250</v>
      </c>
      <c r="AB63" s="159">
        <f>W63+Y63+AA63</f>
        <v>250</v>
      </c>
      <c r="AC63" s="159">
        <f>AA63*0.05</f>
        <v>12.5</v>
      </c>
      <c r="AD63" s="159">
        <f t="shared" si="12"/>
        <v>387.5</v>
      </c>
      <c r="AE63" s="119"/>
      <c r="AF63" s="119"/>
      <c r="AG63" s="119"/>
      <c r="AH63" s="119"/>
      <c r="AI63" s="119"/>
      <c r="AJ63" s="119"/>
      <c r="AK63" s="119"/>
      <c r="AL63" s="119"/>
      <c r="AM63" s="456"/>
      <c r="AN63" s="456"/>
      <c r="AO63" s="457" t="s">
        <v>710</v>
      </c>
    </row>
    <row r="64" spans="1:54" s="390" customFormat="1" ht="153" outlineLevel="1">
      <c r="A64" s="122" t="e">
        <f>#REF!+1</f>
        <v>#REF!</v>
      </c>
      <c r="B64" s="397" t="s">
        <v>648</v>
      </c>
      <c r="C64" s="469" t="s">
        <v>144</v>
      </c>
      <c r="D64" s="386">
        <v>133</v>
      </c>
      <c r="E64" s="395" t="s">
        <v>471</v>
      </c>
      <c r="F64" s="416" t="s">
        <v>359</v>
      </c>
      <c r="G64" s="416" t="s">
        <v>371</v>
      </c>
      <c r="H64" s="276">
        <v>1026000</v>
      </c>
      <c r="I64" s="259">
        <v>5</v>
      </c>
      <c r="J64" s="95" t="s">
        <v>132</v>
      </c>
      <c r="K64" s="47" t="s">
        <v>220</v>
      </c>
      <c r="L64" s="319"/>
      <c r="M64" s="319"/>
      <c r="N64" s="103">
        <v>760</v>
      </c>
      <c r="O64" s="110">
        <v>0</v>
      </c>
      <c r="P64" s="100">
        <f>N64-O64</f>
        <v>760</v>
      </c>
      <c r="Q64" s="23" t="s">
        <v>659</v>
      </c>
      <c r="R64" s="23">
        <v>1</v>
      </c>
      <c r="S64" s="367"/>
      <c r="T64" s="110"/>
      <c r="U64" s="146"/>
      <c r="V64" s="167"/>
      <c r="W64" s="192">
        <f>U64+V64</f>
        <v>0</v>
      </c>
      <c r="X64" s="146"/>
      <c r="Y64" s="146"/>
      <c r="Z64" s="146"/>
      <c r="AA64" s="98"/>
      <c r="AB64" s="159">
        <f>W64+Y64+AA64</f>
        <v>0</v>
      </c>
      <c r="AC64" s="160"/>
      <c r="AD64" s="159">
        <f t="shared" si="12"/>
        <v>760</v>
      </c>
      <c r="AE64" s="119"/>
      <c r="AF64" s="119"/>
      <c r="AG64" s="119"/>
      <c r="AH64" s="119"/>
      <c r="AI64" s="119"/>
      <c r="AJ64" s="119"/>
      <c r="AK64" s="119"/>
      <c r="AL64" s="119"/>
      <c r="AM64" s="120"/>
      <c r="AN64" s="292"/>
      <c r="AO64" s="436" t="s">
        <v>710</v>
      </c>
      <c r="AP64" s="385"/>
      <c r="AQ64" s="385"/>
      <c r="AR64" s="385"/>
      <c r="AS64" s="385"/>
      <c r="AT64" s="385"/>
      <c r="AU64" s="385"/>
      <c r="AV64" s="385"/>
      <c r="AW64" s="385"/>
      <c r="AX64" s="385"/>
      <c r="AY64" s="385"/>
      <c r="AZ64" s="385"/>
      <c r="BA64" s="385"/>
      <c r="BB64" s="385"/>
    </row>
    <row r="65" spans="1:54" s="180" customFormat="1" ht="37.5">
      <c r="A65" s="216" t="e">
        <f>A66-#REF!</f>
        <v>#REF!</v>
      </c>
      <c r="B65" s="449" t="s">
        <v>727</v>
      </c>
      <c r="C65" s="467"/>
      <c r="D65" s="266"/>
      <c r="E65" s="266"/>
      <c r="F65" s="266"/>
      <c r="G65" s="266"/>
      <c r="H65" s="225"/>
      <c r="I65" s="225"/>
      <c r="J65" s="225"/>
      <c r="K65" s="225"/>
      <c r="L65" s="177"/>
      <c r="M65" s="178"/>
      <c r="N65" s="179">
        <f>N66</f>
        <v>68.956999999999994</v>
      </c>
      <c r="O65" s="179">
        <f t="shared" ref="O65:W65" si="14">O66</f>
        <v>10.441000000000001</v>
      </c>
      <c r="P65" s="179">
        <f t="shared" si="14"/>
        <v>58.515999999999998</v>
      </c>
      <c r="Q65" s="675" t="str">
        <f t="shared" si="14"/>
        <v>м2</v>
      </c>
      <c r="R65" s="675">
        <f t="shared" si="14"/>
        <v>0</v>
      </c>
      <c r="S65" s="177"/>
      <c r="T65" s="179">
        <f t="shared" si="14"/>
        <v>0</v>
      </c>
      <c r="U65" s="179">
        <f t="shared" si="14"/>
        <v>0</v>
      </c>
      <c r="V65" s="179">
        <f t="shared" si="14"/>
        <v>0</v>
      </c>
      <c r="W65" s="193">
        <f t="shared" si="14"/>
        <v>0</v>
      </c>
      <c r="X65" s="179"/>
      <c r="Y65" s="179"/>
      <c r="Z65" s="179"/>
      <c r="AA65" s="179"/>
      <c r="AB65" s="298"/>
      <c r="AC65" s="298"/>
      <c r="AD65" s="298"/>
      <c r="AE65" s="448"/>
      <c r="AF65" s="448"/>
      <c r="AG65" s="448"/>
      <c r="AH65" s="448"/>
      <c r="AI65" s="448"/>
      <c r="AJ65" s="448"/>
      <c r="AK65" s="448"/>
      <c r="AL65" s="448"/>
      <c r="AM65" s="454"/>
      <c r="AN65" s="454"/>
      <c r="AO65" s="179"/>
    </row>
    <row r="66" spans="1:54" s="78" customFormat="1" ht="132" outlineLevel="1">
      <c r="A66" s="122" t="e">
        <f>#REF!+1</f>
        <v>#REF!</v>
      </c>
      <c r="B66" s="93" t="s">
        <v>258</v>
      </c>
      <c r="C66" s="472" t="s">
        <v>173</v>
      </c>
      <c r="D66" s="30">
        <v>133</v>
      </c>
      <c r="E66" s="28" t="s">
        <v>588</v>
      </c>
      <c r="F66" s="59" t="s">
        <v>372</v>
      </c>
      <c r="G66" s="59" t="s">
        <v>371</v>
      </c>
      <c r="H66" s="59">
        <v>1028000</v>
      </c>
      <c r="I66" s="207">
        <v>5</v>
      </c>
      <c r="J66" s="95" t="s">
        <v>132</v>
      </c>
      <c r="K66" s="308" t="s">
        <v>219</v>
      </c>
      <c r="L66" s="319">
        <v>2002</v>
      </c>
      <c r="M66" s="319"/>
      <c r="N66" s="99">
        <v>68.956999999999994</v>
      </c>
      <c r="O66" s="99">
        <v>10.441000000000001</v>
      </c>
      <c r="P66" s="100">
        <f>N66-O66</f>
        <v>58.515999999999998</v>
      </c>
      <c r="Q66" s="23" t="s">
        <v>291</v>
      </c>
      <c r="R66" s="676"/>
      <c r="S66" s="282"/>
      <c r="T66" s="99"/>
      <c r="U66" s="98"/>
      <c r="V66" s="215"/>
      <c r="W66" s="192">
        <f>U66+V66</f>
        <v>0</v>
      </c>
      <c r="X66" s="98"/>
      <c r="Y66" s="98"/>
      <c r="Z66" s="98"/>
      <c r="AA66" s="98"/>
      <c r="AB66" s="159">
        <f>W66+Y66+AA66</f>
        <v>0</v>
      </c>
      <c r="AC66" s="159"/>
      <c r="AD66" s="159">
        <f>P66-W66-X66-Y66-Z66-AA66-AC66</f>
        <v>58.515999999999998</v>
      </c>
      <c r="AE66" s="119"/>
      <c r="AF66" s="119"/>
      <c r="AG66" s="119"/>
      <c r="AH66" s="119"/>
      <c r="AI66" s="119"/>
      <c r="AJ66" s="119"/>
      <c r="AK66" s="119"/>
      <c r="AL66" s="119"/>
      <c r="AM66" s="120"/>
      <c r="AN66" s="292"/>
      <c r="AO66" s="427" t="s">
        <v>741</v>
      </c>
      <c r="AP66" s="108"/>
      <c r="AQ66" s="108"/>
      <c r="AR66" s="108"/>
      <c r="AS66" s="108"/>
      <c r="AT66" s="108"/>
      <c r="AU66" s="108"/>
      <c r="AV66" s="108"/>
      <c r="AW66" s="108"/>
      <c r="AX66" s="108"/>
      <c r="AY66" s="108"/>
      <c r="AZ66" s="108"/>
      <c r="BA66" s="108"/>
      <c r="BB66" s="108"/>
    </row>
    <row r="67" spans="1:54" s="13" customFormat="1" ht="76.5" outlineLevel="1">
      <c r="A67" s="89">
        <v>1</v>
      </c>
      <c r="B67" s="93" t="s">
        <v>263</v>
      </c>
      <c r="C67" s="469" t="s">
        <v>546</v>
      </c>
      <c r="D67" s="30">
        <v>133</v>
      </c>
      <c r="E67" s="28" t="s">
        <v>302</v>
      </c>
      <c r="F67" s="59" t="s">
        <v>276</v>
      </c>
      <c r="G67" s="59" t="s">
        <v>79</v>
      </c>
      <c r="H67" s="228">
        <v>1020102</v>
      </c>
      <c r="I67" s="207">
        <v>41</v>
      </c>
      <c r="J67" s="191" t="s">
        <v>417</v>
      </c>
      <c r="K67" s="35"/>
      <c r="L67" s="41">
        <v>2009</v>
      </c>
      <c r="M67" s="41">
        <v>2010</v>
      </c>
      <c r="N67" s="87">
        <v>2.54</v>
      </c>
      <c r="O67" s="98">
        <v>0.76200000000000001</v>
      </c>
      <c r="P67" s="100">
        <f>N67-O67</f>
        <v>1.778</v>
      </c>
      <c r="Q67" s="29" t="s">
        <v>659</v>
      </c>
      <c r="R67" s="29" t="s">
        <v>243</v>
      </c>
      <c r="S67" s="89"/>
      <c r="T67" s="98"/>
      <c r="U67" s="192">
        <v>0.97599999999999998</v>
      </c>
      <c r="V67" s="165">
        <v>-0.97599999999999998</v>
      </c>
      <c r="W67" s="192">
        <f>U67+V67</f>
        <v>0</v>
      </c>
      <c r="X67" s="98"/>
      <c r="Y67" s="98"/>
      <c r="Z67" s="98"/>
      <c r="AA67" s="98"/>
      <c r="AB67" s="159">
        <f>W67+Y67+AA67</f>
        <v>0</v>
      </c>
      <c r="AC67" s="159"/>
      <c r="AD67" s="159">
        <f>P67-W67-X67-Y67-Z67-AA67-AC67</f>
        <v>1.778</v>
      </c>
      <c r="AE67" s="119"/>
      <c r="AF67" s="119"/>
      <c r="AG67" s="119"/>
      <c r="AH67" s="119"/>
      <c r="AI67" s="119"/>
      <c r="AJ67" s="119"/>
      <c r="AK67" s="119"/>
      <c r="AL67" s="119"/>
      <c r="AM67" s="292"/>
      <c r="AN67" s="292"/>
      <c r="AO67" s="426" t="s">
        <v>719</v>
      </c>
    </row>
    <row r="68" spans="1:54" s="718" customFormat="1">
      <c r="A68" s="706"/>
      <c r="B68" s="707"/>
      <c r="C68" s="708"/>
      <c r="D68" s="709"/>
      <c r="E68" s="709"/>
      <c r="F68" s="710"/>
      <c r="G68" s="711"/>
      <c r="H68" s="711"/>
      <c r="I68" s="712"/>
      <c r="J68" s="712"/>
      <c r="K68" s="713"/>
      <c r="L68" s="713"/>
      <c r="M68" s="713"/>
      <c r="N68" s="706"/>
      <c r="O68" s="706"/>
      <c r="P68" s="714"/>
      <c r="Q68" s="706"/>
      <c r="R68" s="706"/>
      <c r="S68" s="706"/>
      <c r="T68" s="715"/>
      <c r="U68" s="706"/>
      <c r="V68" s="706"/>
      <c r="W68" s="728"/>
      <c r="X68" s="706"/>
      <c r="Y68" s="706"/>
      <c r="Z68" s="706"/>
      <c r="AA68" s="706"/>
      <c r="AB68" s="706"/>
      <c r="AC68" s="706"/>
      <c r="AD68" s="706"/>
      <c r="AE68" s="706"/>
      <c r="AF68" s="706"/>
      <c r="AG68" s="706"/>
      <c r="AH68" s="706"/>
      <c r="AI68" s="706"/>
      <c r="AJ68" s="706"/>
      <c r="AK68" s="706"/>
      <c r="AL68" s="706"/>
      <c r="AM68" s="706"/>
      <c r="AN68" s="716"/>
      <c r="AO68" s="717"/>
    </row>
    <row r="69" spans="1:54" s="197" customFormat="1">
      <c r="A69" s="574"/>
      <c r="B69" s="338"/>
      <c r="C69" s="480"/>
      <c r="D69" s="275"/>
      <c r="E69" s="339"/>
      <c r="F69" s="340"/>
      <c r="G69" s="341"/>
      <c r="H69" s="341"/>
      <c r="I69" s="342"/>
      <c r="J69" s="342"/>
      <c r="K69" s="343"/>
      <c r="L69" s="344"/>
      <c r="M69" s="344"/>
      <c r="N69" s="206"/>
      <c r="O69" s="206"/>
      <c r="P69" s="345"/>
      <c r="Q69" s="296"/>
      <c r="R69" s="574"/>
      <c r="S69" s="574"/>
      <c r="T69" s="302"/>
      <c r="U69" s="206"/>
      <c r="V69" s="347"/>
      <c r="W69" s="719"/>
      <c r="X69" s="206"/>
      <c r="Y69" s="206"/>
      <c r="Z69" s="206"/>
      <c r="AA69" s="206"/>
      <c r="AB69" s="206"/>
      <c r="AC69" s="206"/>
      <c r="AD69" s="206"/>
      <c r="AE69" s="346"/>
      <c r="AF69" s="346"/>
      <c r="AG69" s="346"/>
      <c r="AH69" s="346"/>
      <c r="AI69" s="346"/>
      <c r="AJ69" s="346"/>
      <c r="AK69" s="346"/>
      <c r="AL69" s="346"/>
      <c r="AM69" s="296"/>
      <c r="AN69" s="658"/>
      <c r="AO69" s="428"/>
    </row>
    <row r="70" spans="1:54" s="197" customFormat="1">
      <c r="A70" s="574"/>
      <c r="B70" s="338"/>
      <c r="C70" s="480"/>
      <c r="D70" s="275"/>
      <c r="E70" s="339"/>
      <c r="F70" s="340"/>
      <c r="G70" s="341"/>
      <c r="H70" s="341"/>
      <c r="I70" s="342"/>
      <c r="J70" s="342"/>
      <c r="K70" s="343"/>
      <c r="L70" s="344"/>
      <c r="M70" s="344"/>
      <c r="N70" s="206"/>
      <c r="O70" s="206"/>
      <c r="P70" s="345"/>
      <c r="Q70" s="296"/>
      <c r="R70" s="574"/>
      <c r="S70" s="574"/>
      <c r="T70" s="302"/>
      <c r="U70" s="206"/>
      <c r="V70" s="347"/>
      <c r="W70" s="719"/>
      <c r="X70" s="206"/>
      <c r="Y70" s="206"/>
      <c r="Z70" s="206"/>
      <c r="AA70" s="206"/>
      <c r="AB70" s="206"/>
      <c r="AC70" s="206"/>
      <c r="AD70" s="206"/>
      <c r="AE70" s="346"/>
      <c r="AF70" s="346"/>
      <c r="AG70" s="346"/>
      <c r="AH70" s="346"/>
      <c r="AI70" s="346"/>
      <c r="AJ70" s="346"/>
      <c r="AK70" s="346"/>
      <c r="AL70" s="346"/>
      <c r="AM70" s="296"/>
      <c r="AN70" s="658"/>
      <c r="AO70" s="428"/>
    </row>
    <row r="71" spans="1:54" s="588" customFormat="1" ht="155.25" customHeight="1">
      <c r="A71" s="584"/>
      <c r="B71" s="585"/>
      <c r="C71" s="586"/>
      <c r="D71" s="585"/>
      <c r="E71" s="585"/>
      <c r="F71" s="585"/>
      <c r="G71" s="585"/>
      <c r="H71" s="585"/>
      <c r="I71" s="587"/>
      <c r="J71" s="585"/>
      <c r="K71" s="585"/>
      <c r="L71" s="585"/>
      <c r="M71" s="585"/>
      <c r="O71" s="585"/>
      <c r="P71" s="589" t="s">
        <v>829</v>
      </c>
      <c r="Q71" s="585"/>
      <c r="R71" s="634"/>
      <c r="S71" s="634"/>
      <c r="T71" s="585"/>
      <c r="U71" s="585"/>
      <c r="V71" s="585"/>
      <c r="W71" s="729"/>
      <c r="X71" s="585"/>
      <c r="Y71" s="585"/>
      <c r="Z71" s="585"/>
      <c r="AA71" s="585"/>
      <c r="AB71" s="585"/>
      <c r="AC71" s="585"/>
      <c r="AD71" s="585"/>
      <c r="AE71" s="590"/>
      <c r="AF71" s="590"/>
      <c r="AG71" s="590"/>
      <c r="AH71" s="590"/>
      <c r="AI71" s="590"/>
      <c r="AJ71" s="590"/>
      <c r="AK71" s="590"/>
      <c r="AL71" s="590"/>
      <c r="AM71" s="591"/>
      <c r="AN71" s="659"/>
      <c r="AO71" s="592"/>
    </row>
    <row r="72" spans="1:54" s="197" customFormat="1" ht="39" thickBot="1">
      <c r="A72" s="574"/>
      <c r="B72" s="338"/>
      <c r="C72" s="480"/>
      <c r="D72" s="275"/>
      <c r="E72" s="339"/>
      <c r="F72" s="340"/>
      <c r="G72" s="341"/>
      <c r="H72" s="341"/>
      <c r="I72" s="342"/>
      <c r="J72" s="342"/>
      <c r="K72" s="343"/>
      <c r="L72" s="344"/>
      <c r="M72" s="344"/>
      <c r="N72" s="206"/>
      <c r="O72" s="206"/>
      <c r="P72" s="345"/>
      <c r="Q72" s="296"/>
      <c r="R72" s="574"/>
      <c r="S72" s="574"/>
      <c r="T72" s="302"/>
      <c r="U72" s="206"/>
      <c r="V72" s="347"/>
      <c r="W72" s="719"/>
      <c r="X72" s="206"/>
      <c r="Y72" s="206"/>
      <c r="Z72" s="206"/>
      <c r="AA72" s="206"/>
      <c r="AB72" s="206"/>
      <c r="AC72" s="206"/>
      <c r="AD72" s="206"/>
      <c r="AE72" s="346"/>
      <c r="AF72" s="346"/>
      <c r="AG72" s="346"/>
      <c r="AH72" s="346"/>
      <c r="AI72" s="346"/>
      <c r="AJ72" s="346"/>
      <c r="AK72" s="346"/>
      <c r="AL72" s="346"/>
      <c r="AM72" s="296"/>
      <c r="AN72" s="658"/>
      <c r="AO72" s="428"/>
    </row>
    <row r="73" spans="1:54" s="197" customFormat="1" ht="257.25" customHeight="1" thickBot="1">
      <c r="A73" s="566" t="s">
        <v>484</v>
      </c>
      <c r="B73" s="567" t="s">
        <v>454</v>
      </c>
      <c r="C73" s="567" t="s">
        <v>706</v>
      </c>
      <c r="D73" s="568" t="s">
        <v>234</v>
      </c>
      <c r="E73" s="569" t="s">
        <v>586</v>
      </c>
      <c r="F73" s="568" t="s">
        <v>235</v>
      </c>
      <c r="G73" s="568" t="s">
        <v>236</v>
      </c>
      <c r="H73" s="568" t="s">
        <v>387</v>
      </c>
      <c r="I73" s="567" t="s">
        <v>835</v>
      </c>
      <c r="J73" s="567" t="s">
        <v>388</v>
      </c>
      <c r="K73" s="570" t="s">
        <v>707</v>
      </c>
      <c r="L73" s="570" t="s">
        <v>590</v>
      </c>
      <c r="M73" s="570" t="s">
        <v>201</v>
      </c>
      <c r="N73" s="570" t="s">
        <v>833</v>
      </c>
      <c r="O73" s="567" t="s">
        <v>689</v>
      </c>
      <c r="P73" s="567" t="s">
        <v>3</v>
      </c>
      <c r="Q73" s="571" t="s">
        <v>591</v>
      </c>
      <c r="R73" s="567" t="s">
        <v>364</v>
      </c>
      <c r="S73" s="567" t="s">
        <v>344</v>
      </c>
      <c r="T73" s="571" t="s">
        <v>53</v>
      </c>
      <c r="U73" s="423" t="s">
        <v>831</v>
      </c>
      <c r="V73" s="567" t="s">
        <v>700</v>
      </c>
      <c r="W73" s="721" t="s">
        <v>832</v>
      </c>
      <c r="X73" s="571" t="s">
        <v>662</v>
      </c>
      <c r="Y73" s="571" t="s">
        <v>678</v>
      </c>
      <c r="Z73" s="571" t="s">
        <v>663</v>
      </c>
      <c r="AA73" s="571" t="s">
        <v>679</v>
      </c>
      <c r="AB73" s="571" t="s">
        <v>688</v>
      </c>
      <c r="AC73" s="571" t="s">
        <v>664</v>
      </c>
      <c r="AD73" s="572" t="s">
        <v>669</v>
      </c>
      <c r="AE73" s="570"/>
      <c r="AF73" s="683"/>
      <c r="AG73" s="683"/>
      <c r="AH73" s="683"/>
      <c r="AI73" s="683"/>
      <c r="AJ73" s="683"/>
      <c r="AK73" s="683"/>
      <c r="AL73" s="683"/>
      <c r="AM73" s="573" t="s">
        <v>672</v>
      </c>
      <c r="AN73" s="660"/>
      <c r="AO73" s="437" t="s">
        <v>490</v>
      </c>
    </row>
    <row r="74" spans="1:54">
      <c r="A74" s="575"/>
      <c r="B74" s="514"/>
      <c r="C74" s="515"/>
      <c r="D74" s="516"/>
      <c r="E74" s="516"/>
      <c r="F74" s="516"/>
      <c r="G74" s="516"/>
      <c r="H74" s="516"/>
      <c r="I74" s="513"/>
      <c r="J74" s="517"/>
      <c r="K74" s="518"/>
      <c r="L74" s="519"/>
      <c r="M74" s="519"/>
      <c r="N74" s="520"/>
      <c r="O74" s="517"/>
      <c r="P74" s="517"/>
      <c r="Q74" s="521"/>
      <c r="R74" s="635"/>
      <c r="S74" s="635"/>
      <c r="T74" s="522"/>
    </row>
    <row r="75" spans="1:54" s="268" customFormat="1" ht="115.5" customHeight="1">
      <c r="A75" s="613">
        <f>A85+A114+A129+A141+A155</f>
        <v>33</v>
      </c>
      <c r="B75" s="593" t="s">
        <v>834</v>
      </c>
      <c r="C75" s="576"/>
      <c r="D75" s="577"/>
      <c r="E75" s="577"/>
      <c r="F75" s="577"/>
      <c r="G75" s="577"/>
      <c r="H75" s="577"/>
      <c r="I75" s="578"/>
      <c r="J75" s="579"/>
      <c r="K75" s="580"/>
      <c r="L75" s="581"/>
      <c r="M75" s="581"/>
      <c r="N75" s="594">
        <f>N85+N114+N129+N141+N155</f>
        <v>17712.269</v>
      </c>
      <c r="O75" s="594">
        <f t="shared" ref="O75:AE75" si="15">O85+O114+O129+O141+O155</f>
        <v>6575.7349999999997</v>
      </c>
      <c r="P75" s="594">
        <f t="shared" si="15"/>
        <v>11136.534</v>
      </c>
      <c r="Q75" s="594">
        <f t="shared" si="15"/>
        <v>0</v>
      </c>
      <c r="R75" s="636">
        <f t="shared" si="15"/>
        <v>0</v>
      </c>
      <c r="S75" s="636">
        <f t="shared" si="15"/>
        <v>0</v>
      </c>
      <c r="T75" s="594">
        <f t="shared" si="15"/>
        <v>0</v>
      </c>
      <c r="U75" s="594">
        <f t="shared" si="15"/>
        <v>1560.153</v>
      </c>
      <c r="V75" s="594">
        <f t="shared" si="15"/>
        <v>838.53200000000004</v>
      </c>
      <c r="W75" s="730">
        <f t="shared" si="15"/>
        <v>2398.6849999999999</v>
      </c>
      <c r="X75" s="594">
        <f t="shared" si="15"/>
        <v>0</v>
      </c>
      <c r="Y75" s="594">
        <f t="shared" si="15"/>
        <v>0</v>
      </c>
      <c r="Z75" s="594">
        <f t="shared" si="15"/>
        <v>0</v>
      </c>
      <c r="AA75" s="594">
        <f t="shared" si="15"/>
        <v>0</v>
      </c>
      <c r="AB75" s="594">
        <f t="shared" si="15"/>
        <v>0</v>
      </c>
      <c r="AC75" s="594">
        <f t="shared" si="15"/>
        <v>0</v>
      </c>
      <c r="AD75" s="594">
        <f t="shared" si="15"/>
        <v>0</v>
      </c>
      <c r="AE75" s="594">
        <f t="shared" si="15"/>
        <v>0</v>
      </c>
      <c r="AF75" s="594"/>
      <c r="AG75" s="594"/>
      <c r="AH75" s="594"/>
      <c r="AI75" s="594"/>
      <c r="AJ75" s="594"/>
      <c r="AK75" s="594"/>
      <c r="AL75" s="594"/>
      <c r="AM75" s="594"/>
      <c r="AN75" s="661"/>
      <c r="AO75" s="582"/>
    </row>
    <row r="76" spans="1:54" s="291" customFormat="1" ht="112.5">
      <c r="A76" s="611">
        <f>A86+A115+A130+A142</f>
        <v>0</v>
      </c>
      <c r="B76" s="599" t="s">
        <v>714</v>
      </c>
      <c r="C76" s="600"/>
      <c r="D76" s="601"/>
      <c r="E76" s="601"/>
      <c r="F76" s="601"/>
      <c r="G76" s="601"/>
      <c r="H76" s="601"/>
      <c r="I76" s="602"/>
      <c r="J76" s="603"/>
      <c r="K76" s="604"/>
      <c r="L76" s="605"/>
      <c r="M76" s="605"/>
      <c r="N76" s="583">
        <f t="shared" ref="N76:W77" si="16">N86+N115+N130+N142</f>
        <v>0</v>
      </c>
      <c r="O76" s="583">
        <f t="shared" si="16"/>
        <v>0</v>
      </c>
      <c r="P76" s="583">
        <f t="shared" si="16"/>
        <v>0</v>
      </c>
      <c r="Q76" s="583">
        <f t="shared" si="16"/>
        <v>0</v>
      </c>
      <c r="R76" s="637">
        <f t="shared" si="16"/>
        <v>0</v>
      </c>
      <c r="S76" s="637">
        <f t="shared" si="16"/>
        <v>0</v>
      </c>
      <c r="T76" s="583">
        <f t="shared" si="16"/>
        <v>0</v>
      </c>
      <c r="U76" s="583">
        <f t="shared" si="16"/>
        <v>0</v>
      </c>
      <c r="V76" s="583">
        <f t="shared" si="16"/>
        <v>0</v>
      </c>
      <c r="W76" s="730">
        <f t="shared" si="16"/>
        <v>0</v>
      </c>
      <c r="X76" s="583"/>
      <c r="Y76" s="583"/>
      <c r="Z76" s="583"/>
      <c r="AA76" s="583"/>
      <c r="AB76" s="583"/>
      <c r="AC76" s="583"/>
      <c r="AD76" s="583"/>
      <c r="AE76" s="583"/>
      <c r="AF76" s="583"/>
      <c r="AG76" s="583"/>
      <c r="AH76" s="583"/>
      <c r="AI76" s="583"/>
      <c r="AJ76" s="583"/>
      <c r="AK76" s="583"/>
      <c r="AL76" s="583"/>
      <c r="AM76" s="583"/>
      <c r="AN76" s="662"/>
      <c r="AO76" s="606"/>
    </row>
    <row r="77" spans="1:54" s="291" customFormat="1">
      <c r="A77" s="611">
        <f>A87+A116+A131+A143</f>
        <v>4</v>
      </c>
      <c r="B77" s="607" t="s">
        <v>715</v>
      </c>
      <c r="C77" s="600"/>
      <c r="D77" s="601"/>
      <c r="E77" s="601"/>
      <c r="F77" s="601"/>
      <c r="G77" s="601"/>
      <c r="H77" s="601"/>
      <c r="I77" s="602"/>
      <c r="J77" s="603"/>
      <c r="K77" s="604"/>
      <c r="L77" s="605"/>
      <c r="M77" s="605"/>
      <c r="N77" s="583">
        <f t="shared" si="16"/>
        <v>2776.788</v>
      </c>
      <c r="O77" s="583">
        <f t="shared" si="16"/>
        <v>1479.5530000000001</v>
      </c>
      <c r="P77" s="583">
        <f t="shared" si="16"/>
        <v>1297.2349999999999</v>
      </c>
      <c r="Q77" s="583">
        <f t="shared" si="16"/>
        <v>0</v>
      </c>
      <c r="R77" s="637">
        <f t="shared" si="16"/>
        <v>0</v>
      </c>
      <c r="S77" s="637">
        <f t="shared" si="16"/>
        <v>0</v>
      </c>
      <c r="T77" s="583">
        <f t="shared" si="16"/>
        <v>0</v>
      </c>
      <c r="U77" s="583">
        <f t="shared" si="16"/>
        <v>67</v>
      </c>
      <c r="V77" s="583">
        <f t="shared" si="16"/>
        <v>126.262</v>
      </c>
      <c r="W77" s="730">
        <f t="shared" si="16"/>
        <v>193.262</v>
      </c>
      <c r="X77" s="583"/>
      <c r="Y77" s="583"/>
      <c r="Z77" s="583"/>
      <c r="AA77" s="583"/>
      <c r="AB77" s="583"/>
      <c r="AC77" s="583"/>
      <c r="AD77" s="583"/>
      <c r="AE77" s="583"/>
      <c r="AF77" s="583"/>
      <c r="AG77" s="583"/>
      <c r="AH77" s="583"/>
      <c r="AI77" s="583"/>
      <c r="AJ77" s="583"/>
      <c r="AK77" s="583"/>
      <c r="AL77" s="583"/>
      <c r="AM77" s="583"/>
      <c r="AN77" s="662"/>
      <c r="AO77" s="606"/>
    </row>
    <row r="78" spans="1:54" s="291" customFormat="1">
      <c r="A78" s="611">
        <f>A90+A119+A132+A144</f>
        <v>7</v>
      </c>
      <c r="B78" s="607" t="s">
        <v>727</v>
      </c>
      <c r="C78" s="600"/>
      <c r="D78" s="601"/>
      <c r="E78" s="601"/>
      <c r="F78" s="601"/>
      <c r="G78" s="601"/>
      <c r="H78" s="601"/>
      <c r="I78" s="602"/>
      <c r="J78" s="603"/>
      <c r="K78" s="604"/>
      <c r="L78" s="605"/>
      <c r="M78" s="605"/>
      <c r="N78" s="583">
        <f t="shared" ref="N78:W78" si="17">N90+N119+N132+N144</f>
        <v>2323.54</v>
      </c>
      <c r="O78" s="583">
        <f t="shared" si="17"/>
        <v>1025.4259999999999</v>
      </c>
      <c r="P78" s="583">
        <f t="shared" si="17"/>
        <v>1298.114</v>
      </c>
      <c r="Q78" s="583">
        <f t="shared" si="17"/>
        <v>0</v>
      </c>
      <c r="R78" s="637">
        <f t="shared" si="17"/>
        <v>0</v>
      </c>
      <c r="S78" s="637">
        <f t="shared" si="17"/>
        <v>0</v>
      </c>
      <c r="T78" s="583">
        <f t="shared" si="17"/>
        <v>0</v>
      </c>
      <c r="U78" s="583">
        <f t="shared" si="17"/>
        <v>706.822</v>
      </c>
      <c r="V78" s="583">
        <f t="shared" si="17"/>
        <v>54.5</v>
      </c>
      <c r="W78" s="730">
        <f t="shared" si="17"/>
        <v>761.322</v>
      </c>
      <c r="X78" s="583"/>
      <c r="Y78" s="583"/>
      <c r="Z78" s="583"/>
      <c r="AA78" s="583"/>
      <c r="AB78" s="583"/>
      <c r="AC78" s="583"/>
      <c r="AD78" s="583"/>
      <c r="AE78" s="583"/>
      <c r="AF78" s="583"/>
      <c r="AG78" s="583"/>
      <c r="AH78" s="583"/>
      <c r="AI78" s="583"/>
      <c r="AJ78" s="583"/>
      <c r="AK78" s="583"/>
      <c r="AL78" s="583"/>
      <c r="AM78" s="583"/>
      <c r="AN78" s="662"/>
      <c r="AO78" s="606"/>
    </row>
    <row r="79" spans="1:54" s="291" customFormat="1">
      <c r="A79" s="611">
        <f>A96+A120+A135+A145</f>
        <v>3</v>
      </c>
      <c r="B79" s="607" t="s">
        <v>728</v>
      </c>
      <c r="C79" s="600"/>
      <c r="D79" s="601"/>
      <c r="E79" s="601"/>
      <c r="F79" s="601"/>
      <c r="G79" s="601"/>
      <c r="H79" s="601"/>
      <c r="I79" s="602"/>
      <c r="J79" s="603"/>
      <c r="K79" s="604"/>
      <c r="L79" s="605"/>
      <c r="M79" s="605"/>
      <c r="N79" s="583">
        <f t="shared" ref="N79:W79" si="18">N96+N120+N135+N145</f>
        <v>109.4</v>
      </c>
      <c r="O79" s="583">
        <f t="shared" si="18"/>
        <v>99.966999999999999</v>
      </c>
      <c r="P79" s="583">
        <f t="shared" si="18"/>
        <v>9.4329999999999998</v>
      </c>
      <c r="Q79" s="583">
        <f t="shared" si="18"/>
        <v>0</v>
      </c>
      <c r="R79" s="637">
        <f t="shared" si="18"/>
        <v>0</v>
      </c>
      <c r="S79" s="637">
        <f t="shared" si="18"/>
        <v>0</v>
      </c>
      <c r="T79" s="583">
        <f t="shared" si="18"/>
        <v>0</v>
      </c>
      <c r="U79" s="583">
        <f t="shared" si="18"/>
        <v>9.4</v>
      </c>
      <c r="V79" s="583">
        <f t="shared" si="18"/>
        <v>38.433999999999997</v>
      </c>
      <c r="W79" s="730">
        <f t="shared" si="18"/>
        <v>47.834000000000003</v>
      </c>
      <c r="X79" s="583"/>
      <c r="Y79" s="583"/>
      <c r="Z79" s="583"/>
      <c r="AA79" s="583"/>
      <c r="AB79" s="583"/>
      <c r="AC79" s="583"/>
      <c r="AD79" s="583"/>
      <c r="AE79" s="583"/>
      <c r="AF79" s="583"/>
      <c r="AG79" s="583"/>
      <c r="AH79" s="583"/>
      <c r="AI79" s="583"/>
      <c r="AJ79" s="583"/>
      <c r="AK79" s="583"/>
      <c r="AL79" s="583"/>
      <c r="AM79" s="583"/>
      <c r="AN79" s="662"/>
      <c r="AO79" s="606"/>
    </row>
    <row r="80" spans="1:54" s="291" customFormat="1">
      <c r="A80" s="611">
        <f>A99+A121+A136+A147</f>
        <v>10</v>
      </c>
      <c r="B80" s="607" t="s">
        <v>718</v>
      </c>
      <c r="C80" s="600"/>
      <c r="D80" s="601"/>
      <c r="E80" s="601"/>
      <c r="F80" s="601"/>
      <c r="G80" s="601"/>
      <c r="H80" s="601"/>
      <c r="I80" s="602"/>
      <c r="J80" s="603"/>
      <c r="K80" s="604"/>
      <c r="L80" s="605"/>
      <c r="M80" s="605"/>
      <c r="N80" s="583">
        <f t="shared" ref="N80:W80" si="19">N99+N121+N136+N147</f>
        <v>6339.6840000000002</v>
      </c>
      <c r="O80" s="583">
        <f t="shared" si="19"/>
        <v>2781.4690000000001</v>
      </c>
      <c r="P80" s="583">
        <f t="shared" si="19"/>
        <v>3558.2150000000001</v>
      </c>
      <c r="Q80" s="583">
        <f t="shared" si="19"/>
        <v>0</v>
      </c>
      <c r="R80" s="637">
        <f t="shared" si="19"/>
        <v>0</v>
      </c>
      <c r="S80" s="637">
        <f t="shared" si="19"/>
        <v>0</v>
      </c>
      <c r="T80" s="583">
        <f t="shared" si="19"/>
        <v>0</v>
      </c>
      <c r="U80" s="583">
        <f t="shared" si="19"/>
        <v>596.28899999999999</v>
      </c>
      <c r="V80" s="583">
        <f t="shared" si="19"/>
        <v>492.36799999999999</v>
      </c>
      <c r="W80" s="730">
        <f t="shared" si="19"/>
        <v>1088.6569999999999</v>
      </c>
      <c r="X80" s="583"/>
      <c r="Y80" s="583"/>
      <c r="Z80" s="583"/>
      <c r="AA80" s="583"/>
      <c r="AB80" s="583"/>
      <c r="AC80" s="583"/>
      <c r="AD80" s="583"/>
      <c r="AE80" s="583"/>
      <c r="AF80" s="583"/>
      <c r="AG80" s="583"/>
      <c r="AH80" s="583"/>
      <c r="AI80" s="583"/>
      <c r="AJ80" s="583"/>
      <c r="AK80" s="583"/>
      <c r="AL80" s="583"/>
      <c r="AM80" s="583"/>
      <c r="AN80" s="662"/>
      <c r="AO80" s="606"/>
    </row>
    <row r="81" spans="1:41" s="291" customFormat="1" ht="112.5">
      <c r="A81" s="611">
        <f>A108+A123+A137+A149</f>
        <v>1</v>
      </c>
      <c r="B81" s="607" t="s">
        <v>716</v>
      </c>
      <c r="C81" s="600"/>
      <c r="D81" s="601"/>
      <c r="E81" s="601"/>
      <c r="F81" s="601"/>
      <c r="G81" s="601"/>
      <c r="H81" s="601"/>
      <c r="I81" s="602"/>
      <c r="J81" s="603"/>
      <c r="K81" s="604"/>
      <c r="L81" s="605"/>
      <c r="M81" s="605"/>
      <c r="N81" s="583">
        <f t="shared" ref="N81:W81" si="20">N108+N123+N137+N149</f>
        <v>1500</v>
      </c>
      <c r="O81" s="583">
        <f t="shared" si="20"/>
        <v>208.92</v>
      </c>
      <c r="P81" s="583">
        <f t="shared" si="20"/>
        <v>1291.08</v>
      </c>
      <c r="Q81" s="583">
        <f t="shared" si="20"/>
        <v>0</v>
      </c>
      <c r="R81" s="637">
        <f t="shared" si="20"/>
        <v>0</v>
      </c>
      <c r="S81" s="637">
        <f t="shared" si="20"/>
        <v>0</v>
      </c>
      <c r="T81" s="583">
        <f t="shared" si="20"/>
        <v>0</v>
      </c>
      <c r="U81" s="583">
        <f t="shared" si="20"/>
        <v>123.5</v>
      </c>
      <c r="V81" s="583">
        <f t="shared" si="20"/>
        <v>0</v>
      </c>
      <c r="W81" s="730">
        <f t="shared" si="20"/>
        <v>123.5</v>
      </c>
      <c r="X81" s="583"/>
      <c r="Y81" s="583"/>
      <c r="Z81" s="583"/>
      <c r="AA81" s="583"/>
      <c r="AB81" s="583"/>
      <c r="AC81" s="583"/>
      <c r="AD81" s="583"/>
      <c r="AE81" s="583"/>
      <c r="AF81" s="583"/>
      <c r="AG81" s="583"/>
      <c r="AH81" s="583"/>
      <c r="AI81" s="583"/>
      <c r="AJ81" s="583"/>
      <c r="AK81" s="583"/>
      <c r="AL81" s="583"/>
      <c r="AM81" s="583"/>
      <c r="AN81" s="662"/>
      <c r="AO81" s="606"/>
    </row>
    <row r="82" spans="1:41" s="291" customFormat="1">
      <c r="A82" s="611">
        <f>A110+A124+A138+A150+A162</f>
        <v>3</v>
      </c>
      <c r="B82" s="607" t="s">
        <v>729</v>
      </c>
      <c r="C82" s="600"/>
      <c r="D82" s="601"/>
      <c r="E82" s="601"/>
      <c r="F82" s="601"/>
      <c r="G82" s="601"/>
      <c r="H82" s="601"/>
      <c r="I82" s="602"/>
      <c r="J82" s="603"/>
      <c r="K82" s="604"/>
      <c r="L82" s="605"/>
      <c r="M82" s="605"/>
      <c r="N82" s="583">
        <f>N110+N124+N138+N150+N162</f>
        <v>1269.6610000000001</v>
      </c>
      <c r="O82" s="583">
        <f t="shared" ref="O82:W82" si="21">O110+O124+O138+O150+O162</f>
        <v>367.88</v>
      </c>
      <c r="P82" s="583">
        <f t="shared" si="21"/>
        <v>901.78099999999995</v>
      </c>
      <c r="Q82" s="583">
        <f t="shared" si="21"/>
        <v>0</v>
      </c>
      <c r="R82" s="637">
        <f t="shared" si="21"/>
        <v>0</v>
      </c>
      <c r="S82" s="637">
        <f t="shared" si="21"/>
        <v>0</v>
      </c>
      <c r="T82" s="583">
        <f t="shared" si="21"/>
        <v>0</v>
      </c>
      <c r="U82" s="583">
        <f t="shared" si="21"/>
        <v>0</v>
      </c>
      <c r="V82" s="583">
        <f t="shared" si="21"/>
        <v>88.790999999999997</v>
      </c>
      <c r="W82" s="730">
        <f t="shared" si="21"/>
        <v>88.790999999999997</v>
      </c>
      <c r="X82" s="583"/>
      <c r="Y82" s="583"/>
      <c r="Z82" s="583"/>
      <c r="AA82" s="583"/>
      <c r="AB82" s="583"/>
      <c r="AC82" s="583"/>
      <c r="AD82" s="583"/>
      <c r="AE82" s="583"/>
      <c r="AF82" s="583"/>
      <c r="AG82" s="583"/>
      <c r="AH82" s="583"/>
      <c r="AI82" s="583"/>
      <c r="AJ82" s="583"/>
      <c r="AK82" s="583"/>
      <c r="AL82" s="583"/>
      <c r="AM82" s="583"/>
      <c r="AN82" s="662"/>
      <c r="AO82" s="606"/>
    </row>
    <row r="83" spans="1:41" s="291" customFormat="1">
      <c r="A83" s="611">
        <f>A111+A126+A139+A151+A165</f>
        <v>1</v>
      </c>
      <c r="B83" s="607" t="s">
        <v>730</v>
      </c>
      <c r="C83" s="600"/>
      <c r="D83" s="601"/>
      <c r="E83" s="601"/>
      <c r="F83" s="601"/>
      <c r="G83" s="601"/>
      <c r="H83" s="601"/>
      <c r="I83" s="602"/>
      <c r="J83" s="603"/>
      <c r="K83" s="604"/>
      <c r="L83" s="605"/>
      <c r="M83" s="605"/>
      <c r="N83" s="583">
        <f>N111+N126+N139+N151+N165</f>
        <v>2295</v>
      </c>
      <c r="O83" s="583">
        <f t="shared" ref="O83:W83" si="22">O111+O126+O139+O151+O165</f>
        <v>0</v>
      </c>
      <c r="P83" s="583">
        <f t="shared" si="22"/>
        <v>2295</v>
      </c>
      <c r="Q83" s="583">
        <f t="shared" si="22"/>
        <v>0</v>
      </c>
      <c r="R83" s="637">
        <f t="shared" si="22"/>
        <v>0</v>
      </c>
      <c r="S83" s="637">
        <f t="shared" si="22"/>
        <v>0</v>
      </c>
      <c r="T83" s="583">
        <f t="shared" si="22"/>
        <v>0</v>
      </c>
      <c r="U83" s="583">
        <f t="shared" si="22"/>
        <v>0</v>
      </c>
      <c r="V83" s="583">
        <f t="shared" si="22"/>
        <v>0</v>
      </c>
      <c r="W83" s="730">
        <f t="shared" si="22"/>
        <v>0</v>
      </c>
      <c r="X83" s="583"/>
      <c r="Y83" s="583"/>
      <c r="Z83" s="583"/>
      <c r="AA83" s="583"/>
      <c r="AB83" s="583"/>
      <c r="AC83" s="583"/>
      <c r="AD83" s="583"/>
      <c r="AE83" s="583"/>
      <c r="AF83" s="583"/>
      <c r="AG83" s="583"/>
      <c r="AH83" s="583"/>
      <c r="AI83" s="583"/>
      <c r="AJ83" s="583"/>
      <c r="AK83" s="583"/>
      <c r="AL83" s="583"/>
      <c r="AM83" s="583"/>
      <c r="AN83" s="662"/>
      <c r="AO83" s="606"/>
    </row>
    <row r="84" spans="1:41" s="291" customFormat="1">
      <c r="A84" s="611">
        <f>A112+A127+A140+A152</f>
        <v>4</v>
      </c>
      <c r="B84" s="607" t="s">
        <v>717</v>
      </c>
      <c r="C84" s="600"/>
      <c r="D84" s="601"/>
      <c r="E84" s="601"/>
      <c r="F84" s="601"/>
      <c r="G84" s="601"/>
      <c r="H84" s="601"/>
      <c r="I84" s="602"/>
      <c r="J84" s="603"/>
      <c r="K84" s="604"/>
      <c r="L84" s="605"/>
      <c r="M84" s="605"/>
      <c r="N84" s="583">
        <f t="shared" ref="N84:W84" si="23">N112+N127+N140+N152</f>
        <v>1098.1959999999999</v>
      </c>
      <c r="O84" s="583">
        <f t="shared" si="23"/>
        <v>612.52</v>
      </c>
      <c r="P84" s="583">
        <f t="shared" si="23"/>
        <v>485.67599999999999</v>
      </c>
      <c r="Q84" s="583">
        <f t="shared" si="23"/>
        <v>0</v>
      </c>
      <c r="R84" s="637">
        <f t="shared" si="23"/>
        <v>0</v>
      </c>
      <c r="S84" s="637">
        <f t="shared" si="23"/>
        <v>0</v>
      </c>
      <c r="T84" s="583">
        <f t="shared" si="23"/>
        <v>0</v>
      </c>
      <c r="U84" s="583">
        <f t="shared" si="23"/>
        <v>57.142000000000003</v>
      </c>
      <c r="V84" s="583">
        <f t="shared" si="23"/>
        <v>38.177</v>
      </c>
      <c r="W84" s="730">
        <f t="shared" si="23"/>
        <v>95.319000000000003</v>
      </c>
      <c r="X84" s="583"/>
      <c r="Y84" s="583"/>
      <c r="Z84" s="583"/>
      <c r="AA84" s="583"/>
      <c r="AB84" s="583"/>
      <c r="AC84" s="583"/>
      <c r="AD84" s="583"/>
      <c r="AE84" s="583"/>
      <c r="AF84" s="583"/>
      <c r="AG84" s="583"/>
      <c r="AH84" s="583"/>
      <c r="AI84" s="583"/>
      <c r="AJ84" s="583"/>
      <c r="AK84" s="583"/>
      <c r="AL84" s="583"/>
      <c r="AM84" s="583"/>
      <c r="AN84" s="662"/>
      <c r="AO84" s="606"/>
    </row>
    <row r="85" spans="1:41" s="358" customFormat="1" ht="112.5">
      <c r="A85" s="560">
        <f>A113</f>
        <v>19</v>
      </c>
      <c r="B85" s="490" t="s">
        <v>745</v>
      </c>
      <c r="C85" s="490"/>
      <c r="D85" s="491"/>
      <c r="E85" s="491"/>
      <c r="F85" s="491"/>
      <c r="G85" s="491"/>
      <c r="H85" s="491"/>
      <c r="I85" s="492"/>
      <c r="J85" s="489"/>
      <c r="K85" s="493"/>
      <c r="L85" s="494"/>
      <c r="M85" s="494"/>
      <c r="N85" s="495">
        <f>N87+N90+N96+N99+N108+N112</f>
        <v>7977.6</v>
      </c>
      <c r="O85" s="495">
        <f t="shared" ref="O85:W85" si="24">O87+O90+O96+O99+O108+O112</f>
        <v>1594.998</v>
      </c>
      <c r="P85" s="495">
        <f t="shared" si="24"/>
        <v>6382.6019999999999</v>
      </c>
      <c r="Q85" s="495">
        <f t="shared" si="24"/>
        <v>0</v>
      </c>
      <c r="R85" s="616">
        <f t="shared" si="24"/>
        <v>0</v>
      </c>
      <c r="S85" s="616">
        <f t="shared" si="24"/>
        <v>0</v>
      </c>
      <c r="T85" s="495">
        <f t="shared" si="24"/>
        <v>0</v>
      </c>
      <c r="U85" s="495">
        <f t="shared" si="24"/>
        <v>1403.865</v>
      </c>
      <c r="V85" s="495">
        <f t="shared" si="24"/>
        <v>547.16099999999994</v>
      </c>
      <c r="W85" s="730">
        <f t="shared" si="24"/>
        <v>1951.0260000000001</v>
      </c>
      <c r="X85" s="523"/>
      <c r="Y85" s="523"/>
      <c r="Z85" s="523"/>
      <c r="AA85" s="523"/>
      <c r="AB85" s="523"/>
      <c r="AC85" s="523"/>
      <c r="AD85" s="523"/>
      <c r="AE85" s="524"/>
      <c r="AF85" s="524"/>
      <c r="AG85" s="524"/>
      <c r="AH85" s="524"/>
      <c r="AI85" s="524"/>
      <c r="AJ85" s="524"/>
      <c r="AK85" s="524"/>
      <c r="AL85" s="524"/>
      <c r="AM85" s="525"/>
      <c r="AN85" s="663"/>
      <c r="AO85" s="491"/>
    </row>
    <row r="86" spans="1:41" s="291" customFormat="1" ht="112.5">
      <c r="A86" s="598"/>
      <c r="B86" s="599" t="s">
        <v>714</v>
      </c>
      <c r="C86" s="600"/>
      <c r="D86" s="601"/>
      <c r="E86" s="601"/>
      <c r="F86" s="601"/>
      <c r="G86" s="601"/>
      <c r="H86" s="601"/>
      <c r="I86" s="602"/>
      <c r="J86" s="603"/>
      <c r="K86" s="604"/>
      <c r="L86" s="605"/>
      <c r="M86" s="605"/>
      <c r="N86" s="583"/>
      <c r="O86" s="583"/>
      <c r="P86" s="583"/>
      <c r="Q86" s="583"/>
      <c r="R86" s="637"/>
      <c r="S86" s="637"/>
      <c r="T86" s="583"/>
      <c r="U86" s="583"/>
      <c r="V86" s="583"/>
      <c r="W86" s="730"/>
      <c r="X86" s="583"/>
      <c r="Y86" s="583"/>
      <c r="Z86" s="583"/>
      <c r="AA86" s="583"/>
      <c r="AB86" s="583"/>
      <c r="AC86" s="583"/>
      <c r="AD86" s="583"/>
      <c r="AE86" s="583"/>
      <c r="AF86" s="583"/>
      <c r="AG86" s="583"/>
      <c r="AH86" s="583"/>
      <c r="AI86" s="583"/>
      <c r="AJ86" s="583"/>
      <c r="AK86" s="583"/>
      <c r="AL86" s="583"/>
      <c r="AM86" s="583"/>
      <c r="AN86" s="662"/>
      <c r="AO86" s="606"/>
    </row>
    <row r="87" spans="1:41" s="291" customFormat="1">
      <c r="A87" s="598">
        <f>A89</f>
        <v>2</v>
      </c>
      <c r="B87" s="607" t="s">
        <v>715</v>
      </c>
      <c r="C87" s="600"/>
      <c r="D87" s="601"/>
      <c r="E87" s="601"/>
      <c r="F87" s="601"/>
      <c r="G87" s="601"/>
      <c r="H87" s="601"/>
      <c r="I87" s="602"/>
      <c r="J87" s="603"/>
      <c r="K87" s="604"/>
      <c r="L87" s="605"/>
      <c r="M87" s="605"/>
      <c r="N87" s="583">
        <f>SUM(N88:N89)</f>
        <v>100</v>
      </c>
      <c r="O87" s="583">
        <f t="shared" ref="O87:W87" si="25">SUM(O88:O89)</f>
        <v>4.72</v>
      </c>
      <c r="P87" s="583">
        <f t="shared" si="25"/>
        <v>95.28</v>
      </c>
      <c r="Q87" s="583">
        <f t="shared" si="25"/>
        <v>0</v>
      </c>
      <c r="R87" s="637">
        <f t="shared" si="25"/>
        <v>0</v>
      </c>
      <c r="S87" s="637">
        <f t="shared" si="25"/>
        <v>0</v>
      </c>
      <c r="T87" s="583">
        <f t="shared" si="25"/>
        <v>0</v>
      </c>
      <c r="U87" s="583">
        <f t="shared" si="25"/>
        <v>0</v>
      </c>
      <c r="V87" s="583">
        <f t="shared" si="25"/>
        <v>1.262</v>
      </c>
      <c r="W87" s="730">
        <f t="shared" si="25"/>
        <v>1.262</v>
      </c>
      <c r="X87" s="583"/>
      <c r="Y87" s="583"/>
      <c r="Z87" s="583"/>
      <c r="AA87" s="583"/>
      <c r="AB87" s="583"/>
      <c r="AC87" s="583"/>
      <c r="AD87" s="583"/>
      <c r="AE87" s="583"/>
      <c r="AF87" s="583"/>
      <c r="AG87" s="583"/>
      <c r="AH87" s="583"/>
      <c r="AI87" s="583"/>
      <c r="AJ87" s="583"/>
      <c r="AK87" s="583"/>
      <c r="AL87" s="583"/>
      <c r="AM87" s="583"/>
      <c r="AN87" s="662"/>
      <c r="AO87" s="606"/>
    </row>
    <row r="88" spans="1:41" ht="153" outlineLevel="1">
      <c r="A88" s="500">
        <v>1</v>
      </c>
      <c r="B88" s="497" t="s">
        <v>774</v>
      </c>
      <c r="C88" s="546" t="s">
        <v>745</v>
      </c>
      <c r="D88" s="498"/>
      <c r="E88" s="498"/>
      <c r="F88" s="498"/>
      <c r="G88" s="498"/>
      <c r="H88" s="498"/>
      <c r="I88" s="614">
        <v>41</v>
      </c>
      <c r="J88" s="496"/>
      <c r="K88" s="499"/>
      <c r="L88" s="500"/>
      <c r="M88" s="500"/>
      <c r="N88" s="501">
        <v>50</v>
      </c>
      <c r="O88" s="496">
        <v>2.36</v>
      </c>
      <c r="P88" s="496">
        <f>N88-O88</f>
        <v>47.64</v>
      </c>
      <c r="Q88" s="502"/>
      <c r="R88" s="500"/>
      <c r="S88" s="500"/>
      <c r="T88" s="502"/>
      <c r="U88" s="526">
        <v>0</v>
      </c>
      <c r="V88" s="496">
        <v>0.63100000000000001</v>
      </c>
      <c r="W88" s="731">
        <f>U88+V88</f>
        <v>0.63100000000000001</v>
      </c>
      <c r="X88" s="526"/>
      <c r="Y88" s="526"/>
      <c r="Z88" s="526"/>
      <c r="AA88" s="526"/>
      <c r="AB88" s="526"/>
      <c r="AC88" s="526"/>
      <c r="AD88" s="526"/>
      <c r="AE88" s="527"/>
      <c r="AF88" s="527"/>
      <c r="AG88" s="527"/>
      <c r="AH88" s="527"/>
      <c r="AI88" s="527"/>
      <c r="AJ88" s="527"/>
      <c r="AK88" s="527"/>
      <c r="AL88" s="527"/>
      <c r="AM88" s="502"/>
      <c r="AN88" s="502"/>
      <c r="AO88" s="595" t="s">
        <v>796</v>
      </c>
    </row>
    <row r="89" spans="1:41" ht="114.75" outlineLevel="1">
      <c r="A89" s="500">
        <f>A88+1</f>
        <v>2</v>
      </c>
      <c r="B89" s="497" t="s">
        <v>775</v>
      </c>
      <c r="C89" s="546" t="s">
        <v>745</v>
      </c>
      <c r="D89" s="498"/>
      <c r="E89" s="498"/>
      <c r="F89" s="498"/>
      <c r="G89" s="498"/>
      <c r="H89" s="498"/>
      <c r="I89" s="614">
        <v>41</v>
      </c>
      <c r="J89" s="496"/>
      <c r="K89" s="499"/>
      <c r="L89" s="500"/>
      <c r="M89" s="500"/>
      <c r="N89" s="501">
        <v>50</v>
      </c>
      <c r="O89" s="496">
        <v>2.36</v>
      </c>
      <c r="P89" s="496">
        <f>N89-O89</f>
        <v>47.64</v>
      </c>
      <c r="Q89" s="502"/>
      <c r="R89" s="500"/>
      <c r="S89" s="500"/>
      <c r="T89" s="502"/>
      <c r="U89" s="526">
        <v>0</v>
      </c>
      <c r="V89" s="496">
        <v>0.63100000000000001</v>
      </c>
      <c r="W89" s="731">
        <f>U89+V89</f>
        <v>0.63100000000000001</v>
      </c>
      <c r="X89" s="526"/>
      <c r="Y89" s="526"/>
      <c r="Z89" s="526"/>
      <c r="AA89" s="526"/>
      <c r="AB89" s="526"/>
      <c r="AC89" s="526"/>
      <c r="AD89" s="526"/>
      <c r="AE89" s="527"/>
      <c r="AF89" s="527"/>
      <c r="AG89" s="527"/>
      <c r="AH89" s="527"/>
      <c r="AI89" s="527"/>
      <c r="AJ89" s="527"/>
      <c r="AK89" s="527"/>
      <c r="AL89" s="527"/>
      <c r="AM89" s="502"/>
      <c r="AN89" s="502"/>
      <c r="AO89" s="595" t="s">
        <v>797</v>
      </c>
    </row>
    <row r="90" spans="1:41" s="291" customFormat="1">
      <c r="A90" s="611">
        <f>-A89+A95</f>
        <v>5</v>
      </c>
      <c r="B90" s="607" t="s">
        <v>727</v>
      </c>
      <c r="C90" s="600"/>
      <c r="D90" s="601"/>
      <c r="E90" s="601"/>
      <c r="F90" s="601"/>
      <c r="G90" s="601"/>
      <c r="H90" s="601"/>
      <c r="I90" s="598"/>
      <c r="J90" s="603"/>
      <c r="K90" s="604"/>
      <c r="L90" s="605"/>
      <c r="M90" s="605"/>
      <c r="N90" s="583">
        <f>SUM(N91:N95)</f>
        <v>2132.1</v>
      </c>
      <c r="O90" s="583">
        <f t="shared" ref="O90:AE90" si="26">SUM(O91:O95)</f>
        <v>849.65</v>
      </c>
      <c r="P90" s="583">
        <f t="shared" si="26"/>
        <v>1282.45</v>
      </c>
      <c r="Q90" s="583">
        <f t="shared" si="26"/>
        <v>0</v>
      </c>
      <c r="R90" s="637">
        <f t="shared" si="26"/>
        <v>0</v>
      </c>
      <c r="S90" s="637">
        <f t="shared" si="26"/>
        <v>0</v>
      </c>
      <c r="T90" s="583">
        <f t="shared" si="26"/>
        <v>0</v>
      </c>
      <c r="U90" s="583">
        <f t="shared" si="26"/>
        <v>681.822</v>
      </c>
      <c r="V90" s="583">
        <f t="shared" si="26"/>
        <v>54.5</v>
      </c>
      <c r="W90" s="730">
        <f t="shared" si="26"/>
        <v>736.322</v>
      </c>
      <c r="X90" s="583">
        <f t="shared" si="26"/>
        <v>0</v>
      </c>
      <c r="Y90" s="583">
        <f t="shared" si="26"/>
        <v>0</v>
      </c>
      <c r="Z90" s="583">
        <f t="shared" si="26"/>
        <v>0</v>
      </c>
      <c r="AA90" s="583">
        <f t="shared" si="26"/>
        <v>0</v>
      </c>
      <c r="AB90" s="583">
        <f t="shared" si="26"/>
        <v>0</v>
      </c>
      <c r="AC90" s="583">
        <f t="shared" si="26"/>
        <v>0</v>
      </c>
      <c r="AD90" s="583">
        <f t="shared" si="26"/>
        <v>0</v>
      </c>
      <c r="AE90" s="583">
        <f t="shared" si="26"/>
        <v>0</v>
      </c>
      <c r="AF90" s="583"/>
      <c r="AG90" s="583"/>
      <c r="AH90" s="583"/>
      <c r="AI90" s="583"/>
      <c r="AJ90" s="583"/>
      <c r="AK90" s="583"/>
      <c r="AL90" s="583"/>
      <c r="AM90" s="583"/>
      <c r="AN90" s="662"/>
      <c r="AO90" s="606"/>
    </row>
    <row r="91" spans="1:41" ht="114.75" outlineLevel="1">
      <c r="A91" s="500">
        <f>A89+1</f>
        <v>3</v>
      </c>
      <c r="B91" s="497" t="s">
        <v>791</v>
      </c>
      <c r="C91" s="546" t="s">
        <v>745</v>
      </c>
      <c r="D91" s="498"/>
      <c r="E91" s="498"/>
      <c r="F91" s="498"/>
      <c r="G91" s="498"/>
      <c r="H91" s="498"/>
      <c r="I91" s="614">
        <v>41</v>
      </c>
      <c r="J91" s="496"/>
      <c r="K91" s="499"/>
      <c r="L91" s="500"/>
      <c r="M91" s="500"/>
      <c r="N91" s="501">
        <v>338</v>
      </c>
      <c r="O91" s="496">
        <v>5.8440000000000003</v>
      </c>
      <c r="P91" s="496">
        <f>N91-O91</f>
        <v>332.15600000000001</v>
      </c>
      <c r="Q91" s="502"/>
      <c r="R91" s="500"/>
      <c r="S91" s="500"/>
      <c r="T91" s="502"/>
      <c r="U91" s="526">
        <v>1.861</v>
      </c>
      <c r="V91" s="496"/>
      <c r="W91" s="731">
        <f>U91+V91</f>
        <v>1.861</v>
      </c>
      <c r="X91" s="526"/>
      <c r="Y91" s="526"/>
      <c r="Z91" s="526"/>
      <c r="AA91" s="526"/>
      <c r="AB91" s="526"/>
      <c r="AC91" s="526"/>
      <c r="AD91" s="526"/>
      <c r="AE91" s="527"/>
      <c r="AF91" s="527"/>
      <c r="AG91" s="527"/>
      <c r="AH91" s="527"/>
      <c r="AI91" s="527"/>
      <c r="AJ91" s="527"/>
      <c r="AK91" s="527"/>
      <c r="AL91" s="527"/>
      <c r="AM91" s="502"/>
      <c r="AN91" s="502"/>
      <c r="AO91" s="595" t="s">
        <v>805</v>
      </c>
    </row>
    <row r="92" spans="1:41" ht="114.75" outlineLevel="1">
      <c r="A92" s="500">
        <f>A91+1</f>
        <v>4</v>
      </c>
      <c r="B92" s="497" t="s">
        <v>778</v>
      </c>
      <c r="C92" s="546" t="s">
        <v>745</v>
      </c>
      <c r="D92" s="498"/>
      <c r="E92" s="498"/>
      <c r="F92" s="498"/>
      <c r="G92" s="498"/>
      <c r="H92" s="498"/>
      <c r="I92" s="614">
        <v>3</v>
      </c>
      <c r="J92" s="496"/>
      <c r="K92" s="499"/>
      <c r="L92" s="500"/>
      <c r="M92" s="500"/>
      <c r="N92" s="501">
        <v>141</v>
      </c>
      <c r="O92" s="496">
        <v>1.8420000000000001</v>
      </c>
      <c r="P92" s="496">
        <f>N92-O92</f>
        <v>139.15799999999999</v>
      </c>
      <c r="Q92" s="502"/>
      <c r="R92" s="500"/>
      <c r="S92" s="500"/>
      <c r="T92" s="502"/>
      <c r="U92" s="526">
        <v>0.69</v>
      </c>
      <c r="V92" s="496">
        <v>50</v>
      </c>
      <c r="W92" s="731">
        <f>U92+V92</f>
        <v>50.69</v>
      </c>
      <c r="X92" s="526"/>
      <c r="Y92" s="526"/>
      <c r="Z92" s="526"/>
      <c r="AA92" s="526"/>
      <c r="AB92" s="526"/>
      <c r="AC92" s="526"/>
      <c r="AD92" s="526"/>
      <c r="AE92" s="527"/>
      <c r="AF92" s="527"/>
      <c r="AG92" s="527"/>
      <c r="AH92" s="527"/>
      <c r="AI92" s="527"/>
      <c r="AJ92" s="527"/>
      <c r="AK92" s="527"/>
      <c r="AL92" s="527"/>
      <c r="AM92" s="502"/>
      <c r="AN92" s="502"/>
      <c r="AO92" s="595" t="s">
        <v>806</v>
      </c>
    </row>
    <row r="93" spans="1:41" ht="76.5" outlineLevel="1">
      <c r="A93" s="500">
        <f>A92+1</f>
        <v>5</v>
      </c>
      <c r="B93" s="497" t="s">
        <v>779</v>
      </c>
      <c r="C93" s="546" t="s">
        <v>745</v>
      </c>
      <c r="D93" s="498"/>
      <c r="E93" s="498"/>
      <c r="F93" s="498"/>
      <c r="G93" s="498"/>
      <c r="H93" s="498"/>
      <c r="I93" s="614">
        <v>41</v>
      </c>
      <c r="J93" s="496"/>
      <c r="K93" s="499"/>
      <c r="L93" s="500"/>
      <c r="M93" s="500"/>
      <c r="N93" s="501">
        <v>135</v>
      </c>
      <c r="O93" s="496">
        <v>1.8819999999999999</v>
      </c>
      <c r="P93" s="496">
        <f>N93-O93</f>
        <v>133.11799999999999</v>
      </c>
      <c r="Q93" s="502"/>
      <c r="R93" s="500"/>
      <c r="S93" s="500"/>
      <c r="T93" s="502"/>
      <c r="U93" s="526">
        <v>0.77100000000000002</v>
      </c>
      <c r="V93" s="496"/>
      <c r="W93" s="731">
        <f>U93+V93</f>
        <v>0.77100000000000002</v>
      </c>
      <c r="X93" s="526"/>
      <c r="Y93" s="526"/>
      <c r="Z93" s="526"/>
      <c r="AA93" s="526"/>
      <c r="AB93" s="526"/>
      <c r="AC93" s="526"/>
      <c r="AD93" s="526"/>
      <c r="AE93" s="527"/>
      <c r="AF93" s="527"/>
      <c r="AG93" s="527"/>
      <c r="AH93" s="527"/>
      <c r="AI93" s="527"/>
      <c r="AJ93" s="527"/>
      <c r="AK93" s="527"/>
      <c r="AL93" s="527"/>
      <c r="AM93" s="502"/>
      <c r="AN93" s="502"/>
      <c r="AO93" s="595" t="s">
        <v>807</v>
      </c>
    </row>
    <row r="94" spans="1:41" ht="153" outlineLevel="1">
      <c r="A94" s="500">
        <f>A93+1</f>
        <v>6</v>
      </c>
      <c r="B94" s="497" t="s">
        <v>704</v>
      </c>
      <c r="C94" s="546" t="s">
        <v>745</v>
      </c>
      <c r="D94" s="498"/>
      <c r="E94" s="498"/>
      <c r="F94" s="498"/>
      <c r="G94" s="498"/>
      <c r="H94" s="498"/>
      <c r="I94" s="614">
        <v>2</v>
      </c>
      <c r="J94" s="496"/>
      <c r="K94" s="499"/>
      <c r="L94" s="500"/>
      <c r="M94" s="500"/>
      <c r="N94" s="501">
        <v>1518.1</v>
      </c>
      <c r="O94" s="496">
        <v>840.08199999999999</v>
      </c>
      <c r="P94" s="496">
        <f>N94-O94</f>
        <v>678.01800000000003</v>
      </c>
      <c r="Q94" s="502"/>
      <c r="R94" s="500"/>
      <c r="S94" s="500"/>
      <c r="T94" s="502"/>
      <c r="U94" s="526">
        <v>678.5</v>
      </c>
      <c r="V94" s="496">
        <v>4.5</v>
      </c>
      <c r="W94" s="731">
        <f>U94+V94</f>
        <v>683</v>
      </c>
      <c r="X94" s="526"/>
      <c r="Y94" s="526"/>
      <c r="Z94" s="526"/>
      <c r="AA94" s="526"/>
      <c r="AB94" s="526"/>
      <c r="AC94" s="526"/>
      <c r="AD94" s="526"/>
      <c r="AE94" s="527"/>
      <c r="AF94" s="527"/>
      <c r="AG94" s="527"/>
      <c r="AH94" s="527"/>
      <c r="AI94" s="527"/>
      <c r="AJ94" s="527"/>
      <c r="AK94" s="527"/>
      <c r="AL94" s="527"/>
      <c r="AM94" s="502"/>
      <c r="AN94" s="502"/>
      <c r="AO94" s="595" t="s">
        <v>810</v>
      </c>
    </row>
    <row r="95" spans="1:41" ht="114.75" outlineLevel="1">
      <c r="A95" s="500">
        <f>A94+1</f>
        <v>7</v>
      </c>
      <c r="B95" s="497" t="s">
        <v>754</v>
      </c>
      <c r="C95" s="546" t="s">
        <v>745</v>
      </c>
      <c r="D95" s="498"/>
      <c r="E95" s="498"/>
      <c r="F95" s="498"/>
      <c r="G95" s="498"/>
      <c r="H95" s="498"/>
      <c r="I95" s="614">
        <v>5</v>
      </c>
      <c r="J95" s="496"/>
      <c r="K95" s="499"/>
      <c r="L95" s="500"/>
      <c r="M95" s="500"/>
      <c r="N95" s="501">
        <v>0</v>
      </c>
      <c r="O95" s="496">
        <v>0</v>
      </c>
      <c r="P95" s="496">
        <f>N95-O95</f>
        <v>0</v>
      </c>
      <c r="Q95" s="502"/>
      <c r="R95" s="500"/>
      <c r="S95" s="500"/>
      <c r="T95" s="502"/>
      <c r="U95" s="526">
        <v>0</v>
      </c>
      <c r="V95" s="496"/>
      <c r="W95" s="731">
        <f>U95+V95</f>
        <v>0</v>
      </c>
      <c r="X95" s="526"/>
      <c r="Y95" s="526"/>
      <c r="Z95" s="526"/>
      <c r="AA95" s="526"/>
      <c r="AB95" s="526"/>
      <c r="AC95" s="526"/>
      <c r="AD95" s="526"/>
      <c r="AE95" s="527"/>
      <c r="AF95" s="527"/>
      <c r="AG95" s="527"/>
      <c r="AH95" s="527"/>
      <c r="AI95" s="527"/>
      <c r="AJ95" s="527"/>
      <c r="AK95" s="527"/>
      <c r="AL95" s="527"/>
      <c r="AM95" s="502"/>
      <c r="AN95" s="502"/>
      <c r="AO95" s="595" t="s">
        <v>811</v>
      </c>
    </row>
    <row r="96" spans="1:41" s="291" customFormat="1">
      <c r="A96" s="611">
        <f>-A95+A98</f>
        <v>2</v>
      </c>
      <c r="B96" s="607" t="s">
        <v>728</v>
      </c>
      <c r="C96" s="600"/>
      <c r="D96" s="601"/>
      <c r="E96" s="601"/>
      <c r="F96" s="601"/>
      <c r="G96" s="601"/>
      <c r="H96" s="601"/>
      <c r="I96" s="598"/>
      <c r="J96" s="603"/>
      <c r="K96" s="604"/>
      <c r="L96" s="605"/>
      <c r="M96" s="605"/>
      <c r="N96" s="583">
        <f>SUM(N97:N98)</f>
        <v>109.4</v>
      </c>
      <c r="O96" s="583">
        <f t="shared" ref="O96:W96" si="27">SUM(O97:O98)</f>
        <v>99.966999999999999</v>
      </c>
      <c r="P96" s="583">
        <f t="shared" si="27"/>
        <v>9.4329999999999998</v>
      </c>
      <c r="Q96" s="583">
        <f t="shared" si="27"/>
        <v>0</v>
      </c>
      <c r="R96" s="637">
        <f t="shared" si="27"/>
        <v>0</v>
      </c>
      <c r="S96" s="637">
        <f t="shared" si="27"/>
        <v>0</v>
      </c>
      <c r="T96" s="583">
        <f t="shared" si="27"/>
        <v>0</v>
      </c>
      <c r="U96" s="583">
        <f t="shared" si="27"/>
        <v>9.4</v>
      </c>
      <c r="V96" s="583">
        <f t="shared" si="27"/>
        <v>0</v>
      </c>
      <c r="W96" s="730">
        <f t="shared" si="27"/>
        <v>9.4</v>
      </c>
      <c r="X96" s="583"/>
      <c r="Y96" s="583"/>
      <c r="Z96" s="583"/>
      <c r="AA96" s="583"/>
      <c r="AB96" s="583"/>
      <c r="AC96" s="583"/>
      <c r="AD96" s="583"/>
      <c r="AE96" s="583"/>
      <c r="AF96" s="583"/>
      <c r="AG96" s="583"/>
      <c r="AH96" s="583"/>
      <c r="AI96" s="583"/>
      <c r="AJ96" s="583"/>
      <c r="AK96" s="583"/>
      <c r="AL96" s="583"/>
      <c r="AM96" s="583"/>
      <c r="AN96" s="662"/>
      <c r="AO96" s="606"/>
    </row>
    <row r="97" spans="1:41" ht="153" outlineLevel="1">
      <c r="A97" s="500">
        <f>A95+1</f>
        <v>8</v>
      </c>
      <c r="B97" s="497" t="s">
        <v>752</v>
      </c>
      <c r="C97" s="546" t="s">
        <v>745</v>
      </c>
      <c r="D97" s="498"/>
      <c r="E97" s="498"/>
      <c r="F97" s="498"/>
      <c r="G97" s="498"/>
      <c r="H97" s="498"/>
      <c r="I97" s="614">
        <v>2</v>
      </c>
      <c r="J97" s="496"/>
      <c r="K97" s="499"/>
      <c r="L97" s="500"/>
      <c r="M97" s="500"/>
      <c r="N97" s="501">
        <v>38.4</v>
      </c>
      <c r="O97" s="496">
        <v>36.012999999999998</v>
      </c>
      <c r="P97" s="496">
        <f>N97-O97</f>
        <v>2.387</v>
      </c>
      <c r="Q97" s="502"/>
      <c r="R97" s="500"/>
      <c r="S97" s="500"/>
      <c r="T97" s="502"/>
      <c r="U97" s="526">
        <v>2.3839999999999999</v>
      </c>
      <c r="V97" s="496"/>
      <c r="W97" s="731">
        <f>U97+V97</f>
        <v>2.3839999999999999</v>
      </c>
      <c r="X97" s="526"/>
      <c r="Y97" s="526"/>
      <c r="Z97" s="526"/>
      <c r="AA97" s="526"/>
      <c r="AB97" s="526"/>
      <c r="AC97" s="526"/>
      <c r="AD97" s="526"/>
      <c r="AE97" s="527"/>
      <c r="AF97" s="527"/>
      <c r="AG97" s="527"/>
      <c r="AH97" s="527"/>
      <c r="AI97" s="527"/>
      <c r="AJ97" s="527"/>
      <c r="AK97" s="527"/>
      <c r="AL97" s="527"/>
      <c r="AM97" s="502"/>
      <c r="AN97" s="502"/>
      <c r="AO97" s="595" t="s">
        <v>808</v>
      </c>
    </row>
    <row r="98" spans="1:41" ht="153" outlineLevel="1">
      <c r="A98" s="500">
        <f>A97+1</f>
        <v>9</v>
      </c>
      <c r="B98" s="497" t="s">
        <v>753</v>
      </c>
      <c r="C98" s="546" t="s">
        <v>745</v>
      </c>
      <c r="D98" s="498"/>
      <c r="E98" s="498"/>
      <c r="F98" s="498"/>
      <c r="G98" s="498"/>
      <c r="H98" s="498"/>
      <c r="I98" s="614">
        <v>2</v>
      </c>
      <c r="J98" s="496"/>
      <c r="K98" s="499"/>
      <c r="L98" s="500"/>
      <c r="M98" s="500"/>
      <c r="N98" s="501">
        <v>71</v>
      </c>
      <c r="O98" s="496">
        <v>63.954000000000001</v>
      </c>
      <c r="P98" s="496">
        <f>N98-O98</f>
        <v>7.0460000000000003</v>
      </c>
      <c r="Q98" s="502"/>
      <c r="R98" s="500"/>
      <c r="S98" s="500"/>
      <c r="T98" s="502"/>
      <c r="U98" s="526">
        <v>7.016</v>
      </c>
      <c r="V98" s="496"/>
      <c r="W98" s="731">
        <f>U98+V98</f>
        <v>7.016</v>
      </c>
      <c r="X98" s="526"/>
      <c r="Y98" s="526"/>
      <c r="Z98" s="526"/>
      <c r="AA98" s="526"/>
      <c r="AB98" s="526"/>
      <c r="AC98" s="526"/>
      <c r="AD98" s="526"/>
      <c r="AE98" s="527"/>
      <c r="AF98" s="527"/>
      <c r="AG98" s="527"/>
      <c r="AH98" s="527"/>
      <c r="AI98" s="527"/>
      <c r="AJ98" s="527"/>
      <c r="AK98" s="527"/>
      <c r="AL98" s="527"/>
      <c r="AM98" s="502"/>
      <c r="AN98" s="502"/>
      <c r="AO98" s="595" t="s">
        <v>809</v>
      </c>
    </row>
    <row r="99" spans="1:41" s="291" customFormat="1">
      <c r="A99" s="611">
        <f>-A98+A107</f>
        <v>8</v>
      </c>
      <c r="B99" s="607" t="s">
        <v>718</v>
      </c>
      <c r="C99" s="600"/>
      <c r="D99" s="601"/>
      <c r="E99" s="601"/>
      <c r="F99" s="601"/>
      <c r="G99" s="601"/>
      <c r="H99" s="601"/>
      <c r="I99" s="598"/>
      <c r="J99" s="603"/>
      <c r="K99" s="604"/>
      <c r="L99" s="605"/>
      <c r="M99" s="605"/>
      <c r="N99" s="583">
        <f>SUM(N100:N107)</f>
        <v>3736.1</v>
      </c>
      <c r="O99" s="583">
        <f t="shared" ref="O99:AE99" si="28">SUM(O100:O107)</f>
        <v>419.55</v>
      </c>
      <c r="P99" s="583">
        <f t="shared" si="28"/>
        <v>3316.55</v>
      </c>
      <c r="Q99" s="583">
        <f t="shared" si="28"/>
        <v>0</v>
      </c>
      <c r="R99" s="637">
        <f t="shared" si="28"/>
        <v>0</v>
      </c>
      <c r="S99" s="637">
        <f t="shared" si="28"/>
        <v>0</v>
      </c>
      <c r="T99" s="583">
        <f t="shared" si="28"/>
        <v>0</v>
      </c>
      <c r="U99" s="583">
        <f t="shared" si="28"/>
        <v>585.64300000000003</v>
      </c>
      <c r="V99" s="583">
        <f t="shared" si="28"/>
        <v>491.399</v>
      </c>
      <c r="W99" s="730">
        <f t="shared" si="28"/>
        <v>1077.0419999999999</v>
      </c>
      <c r="X99" s="583">
        <f t="shared" si="28"/>
        <v>0</v>
      </c>
      <c r="Y99" s="583">
        <f t="shared" si="28"/>
        <v>0</v>
      </c>
      <c r="Z99" s="583">
        <f t="shared" si="28"/>
        <v>0</v>
      </c>
      <c r="AA99" s="583">
        <f t="shared" si="28"/>
        <v>0</v>
      </c>
      <c r="AB99" s="583">
        <f t="shared" si="28"/>
        <v>0</v>
      </c>
      <c r="AC99" s="583">
        <f t="shared" si="28"/>
        <v>0</v>
      </c>
      <c r="AD99" s="583">
        <f t="shared" si="28"/>
        <v>0</v>
      </c>
      <c r="AE99" s="583">
        <f t="shared" si="28"/>
        <v>0</v>
      </c>
      <c r="AF99" s="583"/>
      <c r="AG99" s="583"/>
      <c r="AH99" s="583"/>
      <c r="AI99" s="583"/>
      <c r="AJ99" s="583"/>
      <c r="AK99" s="583"/>
      <c r="AL99" s="583"/>
      <c r="AM99" s="583"/>
      <c r="AN99" s="662"/>
      <c r="AO99" s="606"/>
    </row>
    <row r="100" spans="1:41" ht="114.75" outlineLevel="1">
      <c r="A100" s="500">
        <f>A98+1</f>
        <v>10</v>
      </c>
      <c r="B100" s="507" t="s">
        <v>780</v>
      </c>
      <c r="C100" s="551"/>
      <c r="D100" s="498"/>
      <c r="E100" s="498"/>
      <c r="F100" s="498"/>
      <c r="G100" s="498"/>
      <c r="H100" s="498"/>
      <c r="I100" s="615">
        <v>3</v>
      </c>
      <c r="J100" s="496"/>
      <c r="K100" s="499"/>
      <c r="L100" s="500"/>
      <c r="M100" s="500"/>
      <c r="N100" s="501">
        <v>1400</v>
      </c>
      <c r="O100" s="496">
        <v>0</v>
      </c>
      <c r="P100" s="496">
        <f t="shared" ref="P100:P107" si="29">N100-O100</f>
        <v>1400</v>
      </c>
      <c r="Q100" s="502"/>
      <c r="R100" s="500"/>
      <c r="S100" s="500"/>
      <c r="T100" s="502"/>
      <c r="U100" s="526">
        <v>0</v>
      </c>
      <c r="V100" s="496">
        <v>200</v>
      </c>
      <c r="W100" s="731">
        <f t="shared" ref="W100:W107" si="30">U100+V100</f>
        <v>200</v>
      </c>
      <c r="X100" s="526"/>
      <c r="Y100" s="526"/>
      <c r="Z100" s="526"/>
      <c r="AA100" s="526"/>
      <c r="AB100" s="526"/>
      <c r="AC100" s="526"/>
      <c r="AD100" s="526"/>
      <c r="AE100" s="527"/>
      <c r="AF100" s="527"/>
      <c r="AG100" s="527"/>
      <c r="AH100" s="527"/>
      <c r="AI100" s="527"/>
      <c r="AJ100" s="527"/>
      <c r="AK100" s="527"/>
      <c r="AL100" s="527"/>
      <c r="AM100" s="502"/>
      <c r="AN100" s="502"/>
      <c r="AO100" s="595"/>
    </row>
    <row r="101" spans="1:41" ht="131.25" outlineLevel="1">
      <c r="A101" s="500">
        <f t="shared" ref="A101:A107" si="31">A100+1</f>
        <v>11</v>
      </c>
      <c r="B101" s="497" t="s">
        <v>703</v>
      </c>
      <c r="C101" s="546" t="s">
        <v>745</v>
      </c>
      <c r="D101" s="498"/>
      <c r="E101" s="498"/>
      <c r="F101" s="498"/>
      <c r="G101" s="498"/>
      <c r="H101" s="498"/>
      <c r="I101" s="614">
        <v>2</v>
      </c>
      <c r="J101" s="496"/>
      <c r="K101" s="499"/>
      <c r="L101" s="500"/>
      <c r="M101" s="500"/>
      <c r="N101" s="501">
        <v>484</v>
      </c>
      <c r="O101" s="496">
        <v>256.62099999999998</v>
      </c>
      <c r="P101" s="496">
        <f t="shared" si="29"/>
        <v>227.37899999999999</v>
      </c>
      <c r="Q101" s="502"/>
      <c r="R101" s="500"/>
      <c r="S101" s="500"/>
      <c r="T101" s="502"/>
      <c r="U101" s="526">
        <v>227</v>
      </c>
      <c r="V101" s="496">
        <v>44</v>
      </c>
      <c r="W101" s="731">
        <f t="shared" si="30"/>
        <v>271</v>
      </c>
      <c r="X101" s="526"/>
      <c r="Y101" s="526"/>
      <c r="Z101" s="526"/>
      <c r="AA101" s="526"/>
      <c r="AB101" s="526"/>
      <c r="AC101" s="526"/>
      <c r="AD101" s="526"/>
      <c r="AE101" s="527"/>
      <c r="AF101" s="527"/>
      <c r="AG101" s="527"/>
      <c r="AH101" s="527"/>
      <c r="AI101" s="527"/>
      <c r="AJ101" s="527"/>
      <c r="AK101" s="527"/>
      <c r="AL101" s="527"/>
      <c r="AM101" s="502"/>
      <c r="AN101" s="502"/>
      <c r="AO101" s="595" t="s">
        <v>798</v>
      </c>
    </row>
    <row r="102" spans="1:41" ht="131.25" outlineLevel="1">
      <c r="A102" s="500">
        <f t="shared" si="31"/>
        <v>12</v>
      </c>
      <c r="B102" s="497" t="s">
        <v>746</v>
      </c>
      <c r="C102" s="546" t="s">
        <v>745</v>
      </c>
      <c r="D102" s="498"/>
      <c r="E102" s="498"/>
      <c r="F102" s="498"/>
      <c r="G102" s="498"/>
      <c r="H102" s="498"/>
      <c r="I102" s="614">
        <v>2</v>
      </c>
      <c r="J102" s="496"/>
      <c r="K102" s="499"/>
      <c r="L102" s="500"/>
      <c r="M102" s="500"/>
      <c r="N102" s="501">
        <v>477.1</v>
      </c>
      <c r="O102" s="496">
        <v>130.011</v>
      </c>
      <c r="P102" s="496">
        <f t="shared" si="29"/>
        <v>347.089</v>
      </c>
      <c r="Q102" s="502"/>
      <c r="R102" s="500"/>
      <c r="S102" s="500"/>
      <c r="T102" s="502"/>
      <c r="U102" s="526">
        <v>347</v>
      </c>
      <c r="V102" s="496"/>
      <c r="W102" s="731">
        <f t="shared" si="30"/>
        <v>347</v>
      </c>
      <c r="X102" s="526"/>
      <c r="Y102" s="526"/>
      <c r="Z102" s="526"/>
      <c r="AA102" s="526"/>
      <c r="AB102" s="526"/>
      <c r="AC102" s="526"/>
      <c r="AD102" s="526"/>
      <c r="AE102" s="527"/>
      <c r="AF102" s="527"/>
      <c r="AG102" s="527"/>
      <c r="AH102" s="527"/>
      <c r="AI102" s="527"/>
      <c r="AJ102" s="527"/>
      <c r="AK102" s="527"/>
      <c r="AL102" s="527"/>
      <c r="AM102" s="502"/>
      <c r="AN102" s="502"/>
      <c r="AO102" s="595" t="s">
        <v>799</v>
      </c>
    </row>
    <row r="103" spans="1:41" ht="76.5" outlineLevel="1">
      <c r="A103" s="500">
        <f t="shared" si="31"/>
        <v>13</v>
      </c>
      <c r="B103" s="497" t="s">
        <v>747</v>
      </c>
      <c r="C103" s="546" t="s">
        <v>745</v>
      </c>
      <c r="D103" s="498"/>
      <c r="E103" s="498"/>
      <c r="F103" s="498"/>
      <c r="G103" s="498"/>
      <c r="H103" s="498"/>
      <c r="I103" s="614">
        <v>41</v>
      </c>
      <c r="J103" s="496"/>
      <c r="K103" s="499"/>
      <c r="L103" s="500"/>
      <c r="M103" s="500"/>
      <c r="N103" s="501">
        <v>280</v>
      </c>
      <c r="O103" s="496">
        <v>6.8250000000000002</v>
      </c>
      <c r="P103" s="496">
        <f t="shared" si="29"/>
        <v>273.17500000000001</v>
      </c>
      <c r="Q103" s="502"/>
      <c r="R103" s="500"/>
      <c r="S103" s="500"/>
      <c r="T103" s="502"/>
      <c r="U103" s="526">
        <v>2.2999999999999998</v>
      </c>
      <c r="V103" s="496"/>
      <c r="W103" s="731">
        <f t="shared" si="30"/>
        <v>2.2999999999999998</v>
      </c>
      <c r="X103" s="526"/>
      <c r="Y103" s="526"/>
      <c r="Z103" s="526"/>
      <c r="AA103" s="526"/>
      <c r="AB103" s="526"/>
      <c r="AC103" s="526"/>
      <c r="AD103" s="526"/>
      <c r="AE103" s="527"/>
      <c r="AF103" s="527"/>
      <c r="AG103" s="527"/>
      <c r="AH103" s="527"/>
      <c r="AI103" s="527"/>
      <c r="AJ103" s="527"/>
      <c r="AK103" s="527"/>
      <c r="AL103" s="527"/>
      <c r="AM103" s="502"/>
      <c r="AN103" s="502"/>
      <c r="AO103" s="595" t="s">
        <v>800</v>
      </c>
    </row>
    <row r="104" spans="1:41" ht="76.5" outlineLevel="1">
      <c r="A104" s="500">
        <f t="shared" si="31"/>
        <v>14</v>
      </c>
      <c r="B104" s="497" t="s">
        <v>748</v>
      </c>
      <c r="C104" s="546" t="s">
        <v>745</v>
      </c>
      <c r="D104" s="498"/>
      <c r="E104" s="498"/>
      <c r="F104" s="498"/>
      <c r="G104" s="498"/>
      <c r="H104" s="498"/>
      <c r="I104" s="614">
        <v>41</v>
      </c>
      <c r="J104" s="496"/>
      <c r="K104" s="499"/>
      <c r="L104" s="500"/>
      <c r="M104" s="500"/>
      <c r="N104" s="501">
        <v>275</v>
      </c>
      <c r="O104" s="496">
        <v>6.8079999999999998</v>
      </c>
      <c r="P104" s="496">
        <f t="shared" si="29"/>
        <v>268.19200000000001</v>
      </c>
      <c r="Q104" s="502"/>
      <c r="R104" s="500"/>
      <c r="S104" s="500"/>
      <c r="T104" s="502"/>
      <c r="U104" s="526">
        <v>2.41</v>
      </c>
      <c r="V104" s="496"/>
      <c r="W104" s="731">
        <f t="shared" si="30"/>
        <v>2.41</v>
      </c>
      <c r="X104" s="526"/>
      <c r="Y104" s="526"/>
      <c r="Z104" s="526"/>
      <c r="AA104" s="526"/>
      <c r="AB104" s="526"/>
      <c r="AC104" s="526"/>
      <c r="AD104" s="526"/>
      <c r="AE104" s="527"/>
      <c r="AF104" s="527"/>
      <c r="AG104" s="527"/>
      <c r="AH104" s="527"/>
      <c r="AI104" s="527"/>
      <c r="AJ104" s="527"/>
      <c r="AK104" s="527"/>
      <c r="AL104" s="527"/>
      <c r="AM104" s="502"/>
      <c r="AN104" s="502"/>
      <c r="AO104" s="595" t="s">
        <v>801</v>
      </c>
    </row>
    <row r="105" spans="1:41" ht="114.75" outlineLevel="1">
      <c r="A105" s="500">
        <f t="shared" si="31"/>
        <v>15</v>
      </c>
      <c r="B105" s="497" t="s">
        <v>749</v>
      </c>
      <c r="C105" s="546" t="s">
        <v>745</v>
      </c>
      <c r="D105" s="498"/>
      <c r="E105" s="498"/>
      <c r="F105" s="498"/>
      <c r="G105" s="498"/>
      <c r="H105" s="498"/>
      <c r="I105" s="614">
        <v>41</v>
      </c>
      <c r="J105" s="496"/>
      <c r="K105" s="499"/>
      <c r="L105" s="500"/>
      <c r="M105" s="500"/>
      <c r="N105" s="501">
        <v>270</v>
      </c>
      <c r="O105" s="496">
        <v>5.72</v>
      </c>
      <c r="P105" s="496">
        <f t="shared" si="29"/>
        <v>264.27999999999997</v>
      </c>
      <c r="Q105" s="502"/>
      <c r="R105" s="500"/>
      <c r="S105" s="500"/>
      <c r="T105" s="502"/>
      <c r="U105" s="526">
        <v>2.032</v>
      </c>
      <c r="V105" s="496"/>
      <c r="W105" s="731">
        <f t="shared" si="30"/>
        <v>2.032</v>
      </c>
      <c r="X105" s="526"/>
      <c r="Y105" s="526"/>
      <c r="Z105" s="526"/>
      <c r="AA105" s="526"/>
      <c r="AB105" s="526"/>
      <c r="AC105" s="526"/>
      <c r="AD105" s="526"/>
      <c r="AE105" s="527"/>
      <c r="AF105" s="527"/>
      <c r="AG105" s="527"/>
      <c r="AH105" s="527"/>
      <c r="AI105" s="527"/>
      <c r="AJ105" s="527"/>
      <c r="AK105" s="527"/>
      <c r="AL105" s="527"/>
      <c r="AM105" s="502"/>
      <c r="AN105" s="502"/>
      <c r="AO105" s="595" t="s">
        <v>802</v>
      </c>
    </row>
    <row r="106" spans="1:41" ht="114.75" outlineLevel="1">
      <c r="A106" s="500">
        <f t="shared" si="31"/>
        <v>16</v>
      </c>
      <c r="B106" s="497" t="s">
        <v>750</v>
      </c>
      <c r="C106" s="546" t="s">
        <v>745</v>
      </c>
      <c r="D106" s="498"/>
      <c r="E106" s="498"/>
      <c r="F106" s="498"/>
      <c r="G106" s="498"/>
      <c r="H106" s="498"/>
      <c r="I106" s="614">
        <v>3</v>
      </c>
      <c r="J106" s="496"/>
      <c r="K106" s="499"/>
      <c r="L106" s="500"/>
      <c r="M106" s="500"/>
      <c r="N106" s="501">
        <v>270</v>
      </c>
      <c r="O106" s="496">
        <v>6.7969999999999997</v>
      </c>
      <c r="P106" s="496">
        <f t="shared" si="29"/>
        <v>263.20299999999997</v>
      </c>
      <c r="Q106" s="502"/>
      <c r="R106" s="500"/>
      <c r="S106" s="500"/>
      <c r="T106" s="502"/>
      <c r="U106" s="526">
        <v>2.4350000000000001</v>
      </c>
      <c r="V106" s="496">
        <v>149.86500000000001</v>
      </c>
      <c r="W106" s="731">
        <f t="shared" si="30"/>
        <v>152.30000000000001</v>
      </c>
      <c r="X106" s="526"/>
      <c r="Y106" s="526"/>
      <c r="Z106" s="526"/>
      <c r="AA106" s="526"/>
      <c r="AB106" s="526"/>
      <c r="AC106" s="526"/>
      <c r="AD106" s="526"/>
      <c r="AE106" s="527"/>
      <c r="AF106" s="527"/>
      <c r="AG106" s="527"/>
      <c r="AH106" s="527"/>
      <c r="AI106" s="527"/>
      <c r="AJ106" s="527"/>
      <c r="AK106" s="527"/>
      <c r="AL106" s="527"/>
      <c r="AM106" s="502"/>
      <c r="AN106" s="502"/>
      <c r="AO106" s="595" t="s">
        <v>803</v>
      </c>
    </row>
    <row r="107" spans="1:41" ht="76.5" outlineLevel="1">
      <c r="A107" s="500">
        <f t="shared" si="31"/>
        <v>17</v>
      </c>
      <c r="B107" s="497" t="s">
        <v>751</v>
      </c>
      <c r="C107" s="546" t="s">
        <v>745</v>
      </c>
      <c r="D107" s="498"/>
      <c r="E107" s="498"/>
      <c r="F107" s="498"/>
      <c r="G107" s="498"/>
      <c r="H107" s="498"/>
      <c r="I107" s="614">
        <v>3</v>
      </c>
      <c r="J107" s="496"/>
      <c r="K107" s="499"/>
      <c r="L107" s="500"/>
      <c r="M107" s="500"/>
      <c r="N107" s="501">
        <v>280</v>
      </c>
      <c r="O107" s="496">
        <v>6.7679999999999998</v>
      </c>
      <c r="P107" s="496">
        <f t="shared" si="29"/>
        <v>273.23200000000003</v>
      </c>
      <c r="Q107" s="502"/>
      <c r="R107" s="500"/>
      <c r="S107" s="500"/>
      <c r="T107" s="502"/>
      <c r="U107" s="526">
        <v>2.4660000000000002</v>
      </c>
      <c r="V107" s="496">
        <v>97.534000000000006</v>
      </c>
      <c r="W107" s="731">
        <f t="shared" si="30"/>
        <v>100</v>
      </c>
      <c r="X107" s="526"/>
      <c r="Y107" s="526"/>
      <c r="Z107" s="526"/>
      <c r="AA107" s="526"/>
      <c r="AB107" s="526"/>
      <c r="AC107" s="526"/>
      <c r="AD107" s="526"/>
      <c r="AE107" s="527"/>
      <c r="AF107" s="527"/>
      <c r="AG107" s="527"/>
      <c r="AH107" s="527"/>
      <c r="AI107" s="527"/>
      <c r="AJ107" s="527"/>
      <c r="AK107" s="527"/>
      <c r="AL107" s="527"/>
      <c r="AM107" s="502"/>
      <c r="AN107" s="502"/>
      <c r="AO107" s="595" t="s">
        <v>804</v>
      </c>
    </row>
    <row r="108" spans="1:41" s="291" customFormat="1" ht="112.5">
      <c r="A108" s="611">
        <f>-A107+A109</f>
        <v>1</v>
      </c>
      <c r="B108" s="607" t="s">
        <v>716</v>
      </c>
      <c r="C108" s="600"/>
      <c r="D108" s="601"/>
      <c r="E108" s="601"/>
      <c r="F108" s="601"/>
      <c r="G108" s="601"/>
      <c r="H108" s="601"/>
      <c r="I108" s="598"/>
      <c r="J108" s="603"/>
      <c r="K108" s="604"/>
      <c r="L108" s="605"/>
      <c r="M108" s="605"/>
      <c r="N108" s="583">
        <f>N109</f>
        <v>1500</v>
      </c>
      <c r="O108" s="583">
        <f t="shared" ref="O108:W108" si="32">O109</f>
        <v>208.92</v>
      </c>
      <c r="P108" s="583">
        <f t="shared" si="32"/>
        <v>1291.08</v>
      </c>
      <c r="Q108" s="583">
        <f t="shared" si="32"/>
        <v>0</v>
      </c>
      <c r="R108" s="637">
        <f t="shared" si="32"/>
        <v>0</v>
      </c>
      <c r="S108" s="637">
        <f t="shared" si="32"/>
        <v>0</v>
      </c>
      <c r="T108" s="583">
        <f t="shared" si="32"/>
        <v>0</v>
      </c>
      <c r="U108" s="583">
        <f t="shared" si="32"/>
        <v>123.5</v>
      </c>
      <c r="V108" s="583">
        <f t="shared" si="32"/>
        <v>0</v>
      </c>
      <c r="W108" s="730">
        <f t="shared" si="32"/>
        <v>123.5</v>
      </c>
      <c r="X108" s="583"/>
      <c r="Y108" s="583"/>
      <c r="Z108" s="583"/>
      <c r="AA108" s="583"/>
      <c r="AB108" s="583"/>
      <c r="AC108" s="583"/>
      <c r="AD108" s="583"/>
      <c r="AE108" s="583"/>
      <c r="AF108" s="583"/>
      <c r="AG108" s="583"/>
      <c r="AH108" s="583"/>
      <c r="AI108" s="583"/>
      <c r="AJ108" s="583"/>
      <c r="AK108" s="583"/>
      <c r="AL108" s="583"/>
      <c r="AM108" s="583"/>
      <c r="AN108" s="662"/>
      <c r="AO108" s="606"/>
    </row>
    <row r="109" spans="1:41" ht="131.25" outlineLevel="1">
      <c r="A109" s="500">
        <f>A107+1</f>
        <v>18</v>
      </c>
      <c r="B109" s="497" t="s">
        <v>755</v>
      </c>
      <c r="C109" s="546" t="s">
        <v>745</v>
      </c>
      <c r="D109" s="498"/>
      <c r="E109" s="498"/>
      <c r="F109" s="498"/>
      <c r="G109" s="498"/>
      <c r="H109" s="498"/>
      <c r="I109" s="614">
        <v>2</v>
      </c>
      <c r="J109" s="496"/>
      <c r="K109" s="499"/>
      <c r="L109" s="500"/>
      <c r="M109" s="500"/>
      <c r="N109" s="501">
        <v>1500</v>
      </c>
      <c r="O109" s="496">
        <v>208.92</v>
      </c>
      <c r="P109" s="496">
        <f>N109-O109</f>
        <v>1291.08</v>
      </c>
      <c r="Q109" s="502"/>
      <c r="R109" s="500"/>
      <c r="S109" s="500"/>
      <c r="T109" s="502"/>
      <c r="U109" s="526">
        <v>123.5</v>
      </c>
      <c r="V109" s="496"/>
      <c r="W109" s="731">
        <f>U109+V109</f>
        <v>123.5</v>
      </c>
      <c r="X109" s="526"/>
      <c r="Y109" s="526"/>
      <c r="Z109" s="526"/>
      <c r="AA109" s="526"/>
      <c r="AB109" s="526"/>
      <c r="AC109" s="526"/>
      <c r="AD109" s="526"/>
      <c r="AE109" s="527"/>
      <c r="AF109" s="527"/>
      <c r="AG109" s="527"/>
      <c r="AH109" s="527"/>
      <c r="AI109" s="527"/>
      <c r="AJ109" s="527"/>
      <c r="AK109" s="527"/>
      <c r="AL109" s="527"/>
      <c r="AM109" s="502"/>
      <c r="AN109" s="502"/>
      <c r="AO109" s="595" t="s">
        <v>812</v>
      </c>
    </row>
    <row r="110" spans="1:41" s="291" customFormat="1">
      <c r="A110" s="598"/>
      <c r="B110" s="607" t="s">
        <v>729</v>
      </c>
      <c r="C110" s="600"/>
      <c r="D110" s="601"/>
      <c r="E110" s="601"/>
      <c r="F110" s="601"/>
      <c r="G110" s="601"/>
      <c r="H110" s="601"/>
      <c r="I110" s="598"/>
      <c r="J110" s="603"/>
      <c r="K110" s="604"/>
      <c r="L110" s="605"/>
      <c r="M110" s="605"/>
      <c r="N110" s="583"/>
      <c r="O110" s="583"/>
      <c r="P110" s="583"/>
      <c r="Q110" s="583"/>
      <c r="R110" s="637"/>
      <c r="S110" s="637"/>
      <c r="T110" s="583"/>
      <c r="U110" s="583"/>
      <c r="V110" s="583"/>
      <c r="W110" s="730"/>
      <c r="X110" s="583"/>
      <c r="Y110" s="583"/>
      <c r="Z110" s="583"/>
      <c r="AA110" s="583"/>
      <c r="AB110" s="583"/>
      <c r="AC110" s="583"/>
      <c r="AD110" s="583"/>
      <c r="AE110" s="583"/>
      <c r="AF110" s="583"/>
      <c r="AG110" s="583"/>
      <c r="AH110" s="583"/>
      <c r="AI110" s="583"/>
      <c r="AJ110" s="583"/>
      <c r="AK110" s="583"/>
      <c r="AL110" s="583"/>
      <c r="AM110" s="583"/>
      <c r="AN110" s="662"/>
      <c r="AO110" s="606"/>
    </row>
    <row r="111" spans="1:41" s="291" customFormat="1">
      <c r="A111" s="598"/>
      <c r="B111" s="607" t="s">
        <v>730</v>
      </c>
      <c r="C111" s="600"/>
      <c r="D111" s="601"/>
      <c r="E111" s="601"/>
      <c r="F111" s="601"/>
      <c r="G111" s="601"/>
      <c r="H111" s="601"/>
      <c r="I111" s="598"/>
      <c r="J111" s="603"/>
      <c r="K111" s="604"/>
      <c r="L111" s="605"/>
      <c r="M111" s="605"/>
      <c r="N111" s="583"/>
      <c r="O111" s="583"/>
      <c r="P111" s="583"/>
      <c r="Q111" s="583"/>
      <c r="R111" s="637"/>
      <c r="S111" s="637"/>
      <c r="T111" s="583"/>
      <c r="U111" s="583"/>
      <c r="V111" s="583"/>
      <c r="W111" s="730"/>
      <c r="X111" s="583"/>
      <c r="Y111" s="583"/>
      <c r="Z111" s="583"/>
      <c r="AA111" s="583"/>
      <c r="AB111" s="583"/>
      <c r="AC111" s="583"/>
      <c r="AD111" s="583"/>
      <c r="AE111" s="583"/>
      <c r="AF111" s="583"/>
      <c r="AG111" s="583"/>
      <c r="AH111" s="583"/>
      <c r="AI111" s="583"/>
      <c r="AJ111" s="583"/>
      <c r="AK111" s="583"/>
      <c r="AL111" s="583"/>
      <c r="AM111" s="583"/>
      <c r="AN111" s="662"/>
      <c r="AO111" s="606"/>
    </row>
    <row r="112" spans="1:41" s="291" customFormat="1">
      <c r="A112" s="611">
        <f>A113-A109</f>
        <v>1</v>
      </c>
      <c r="B112" s="607" t="s">
        <v>717</v>
      </c>
      <c r="C112" s="600"/>
      <c r="D112" s="601"/>
      <c r="E112" s="601"/>
      <c r="F112" s="601"/>
      <c r="G112" s="601"/>
      <c r="H112" s="601"/>
      <c r="I112" s="598"/>
      <c r="J112" s="603"/>
      <c r="K112" s="604"/>
      <c r="L112" s="605"/>
      <c r="M112" s="605"/>
      <c r="N112" s="583">
        <f>N113</f>
        <v>400</v>
      </c>
      <c r="O112" s="583">
        <f t="shared" ref="O112:W112" si="33">O113</f>
        <v>12.191000000000001</v>
      </c>
      <c r="P112" s="583">
        <f t="shared" si="33"/>
        <v>387.80900000000003</v>
      </c>
      <c r="Q112" s="583">
        <f t="shared" si="33"/>
        <v>0</v>
      </c>
      <c r="R112" s="637">
        <f t="shared" si="33"/>
        <v>0</v>
      </c>
      <c r="S112" s="637">
        <f t="shared" si="33"/>
        <v>0</v>
      </c>
      <c r="T112" s="583">
        <f t="shared" si="33"/>
        <v>0</v>
      </c>
      <c r="U112" s="583">
        <f t="shared" si="33"/>
        <v>3.5</v>
      </c>
      <c r="V112" s="583">
        <f t="shared" si="33"/>
        <v>0</v>
      </c>
      <c r="W112" s="730">
        <f t="shared" si="33"/>
        <v>3.5</v>
      </c>
      <c r="X112" s="583"/>
      <c r="Y112" s="583"/>
      <c r="Z112" s="583"/>
      <c r="AA112" s="583"/>
      <c r="AB112" s="583"/>
      <c r="AC112" s="583"/>
      <c r="AD112" s="583"/>
      <c r="AE112" s="583"/>
      <c r="AF112" s="583"/>
      <c r="AG112" s="583"/>
      <c r="AH112" s="583"/>
      <c r="AI112" s="583"/>
      <c r="AJ112" s="583"/>
      <c r="AK112" s="583"/>
      <c r="AL112" s="583"/>
      <c r="AM112" s="583"/>
      <c r="AN112" s="662"/>
      <c r="AO112" s="606"/>
    </row>
    <row r="113" spans="1:41" ht="191.25" outlineLevel="1">
      <c r="A113" s="500">
        <f>A109+1</f>
        <v>19</v>
      </c>
      <c r="B113" s="497" t="s">
        <v>776</v>
      </c>
      <c r="C113" s="546" t="s">
        <v>745</v>
      </c>
      <c r="D113" s="498"/>
      <c r="E113" s="498"/>
      <c r="F113" s="498"/>
      <c r="G113" s="498"/>
      <c r="H113" s="498"/>
      <c r="I113" s="614">
        <v>41</v>
      </c>
      <c r="J113" s="496"/>
      <c r="K113" s="499"/>
      <c r="L113" s="500"/>
      <c r="M113" s="500"/>
      <c r="N113" s="501">
        <v>400</v>
      </c>
      <c r="O113" s="496">
        <v>12.191000000000001</v>
      </c>
      <c r="P113" s="496">
        <f>N113-O113</f>
        <v>387.80900000000003</v>
      </c>
      <c r="Q113" s="502"/>
      <c r="R113" s="500"/>
      <c r="S113" s="500"/>
      <c r="T113" s="502"/>
      <c r="U113" s="526">
        <v>3.5</v>
      </c>
      <c r="V113" s="496"/>
      <c r="W113" s="731">
        <f>U113+V113</f>
        <v>3.5</v>
      </c>
      <c r="X113" s="526"/>
      <c r="Y113" s="526"/>
      <c r="Z113" s="526"/>
      <c r="AA113" s="526"/>
      <c r="AB113" s="526"/>
      <c r="AC113" s="526"/>
      <c r="AD113" s="526"/>
      <c r="AE113" s="527"/>
      <c r="AF113" s="527"/>
      <c r="AG113" s="527"/>
      <c r="AH113" s="527"/>
      <c r="AI113" s="527"/>
      <c r="AJ113" s="527"/>
      <c r="AK113" s="527"/>
      <c r="AL113" s="527"/>
      <c r="AM113" s="502"/>
      <c r="AN113" s="502"/>
      <c r="AO113" s="595" t="s">
        <v>795</v>
      </c>
    </row>
    <row r="114" spans="1:41" s="358" customFormat="1" ht="112.5">
      <c r="A114" s="560">
        <f>A128</f>
        <v>5</v>
      </c>
      <c r="B114" s="490" t="s">
        <v>756</v>
      </c>
      <c r="C114" s="556"/>
      <c r="D114" s="558"/>
      <c r="E114" s="558"/>
      <c r="F114" s="558"/>
      <c r="G114" s="558"/>
      <c r="H114" s="558"/>
      <c r="I114" s="616"/>
      <c r="J114" s="557"/>
      <c r="K114" s="559"/>
      <c r="L114" s="560"/>
      <c r="M114" s="560"/>
      <c r="N114" s="561">
        <f>N116+N121+N124+N127</f>
        <v>5535.3059999999996</v>
      </c>
      <c r="O114" s="561">
        <f t="shared" ref="O114:AE114" si="34">O116+O121+O124+O127</f>
        <v>4059.681</v>
      </c>
      <c r="P114" s="561">
        <f t="shared" si="34"/>
        <v>1475.625</v>
      </c>
      <c r="Q114" s="561">
        <f t="shared" si="34"/>
        <v>0</v>
      </c>
      <c r="R114" s="638">
        <f t="shared" si="34"/>
        <v>0</v>
      </c>
      <c r="S114" s="638">
        <f t="shared" si="34"/>
        <v>0</v>
      </c>
      <c r="T114" s="561">
        <f t="shared" si="34"/>
        <v>0</v>
      </c>
      <c r="U114" s="561">
        <f t="shared" si="34"/>
        <v>67.054000000000002</v>
      </c>
      <c r="V114" s="561">
        <f t="shared" si="34"/>
        <v>214.761</v>
      </c>
      <c r="W114" s="732">
        <f t="shared" si="34"/>
        <v>281.815</v>
      </c>
      <c r="X114" s="561">
        <f t="shared" si="34"/>
        <v>0</v>
      </c>
      <c r="Y114" s="561">
        <f t="shared" si="34"/>
        <v>0</v>
      </c>
      <c r="Z114" s="561">
        <f t="shared" si="34"/>
        <v>0</v>
      </c>
      <c r="AA114" s="561">
        <f t="shared" si="34"/>
        <v>0</v>
      </c>
      <c r="AB114" s="561">
        <f t="shared" si="34"/>
        <v>0</v>
      </c>
      <c r="AC114" s="561">
        <f t="shared" si="34"/>
        <v>0</v>
      </c>
      <c r="AD114" s="561">
        <f t="shared" si="34"/>
        <v>0</v>
      </c>
      <c r="AE114" s="561">
        <f t="shared" si="34"/>
        <v>0</v>
      </c>
      <c r="AF114" s="561"/>
      <c r="AG114" s="561"/>
      <c r="AH114" s="561"/>
      <c r="AI114" s="561"/>
      <c r="AJ114" s="561"/>
      <c r="AK114" s="561"/>
      <c r="AL114" s="561"/>
      <c r="AM114" s="562"/>
      <c r="AN114" s="664"/>
      <c r="AO114" s="596"/>
    </row>
    <row r="115" spans="1:41" s="291" customFormat="1" ht="112.5">
      <c r="A115" s="598"/>
      <c r="B115" s="599" t="s">
        <v>714</v>
      </c>
      <c r="C115" s="600"/>
      <c r="D115" s="601"/>
      <c r="E115" s="601"/>
      <c r="F115" s="601"/>
      <c r="G115" s="601"/>
      <c r="H115" s="601"/>
      <c r="I115" s="598"/>
      <c r="J115" s="603"/>
      <c r="K115" s="604"/>
      <c r="L115" s="605"/>
      <c r="M115" s="605"/>
      <c r="N115" s="583"/>
      <c r="O115" s="583"/>
      <c r="P115" s="583"/>
      <c r="Q115" s="583"/>
      <c r="R115" s="637"/>
      <c r="S115" s="637"/>
      <c r="T115" s="583"/>
      <c r="U115" s="583"/>
      <c r="V115" s="583"/>
      <c r="W115" s="730"/>
      <c r="X115" s="583"/>
      <c r="Y115" s="583"/>
      <c r="Z115" s="583"/>
      <c r="AA115" s="583"/>
      <c r="AB115" s="583"/>
      <c r="AC115" s="583"/>
      <c r="AD115" s="583"/>
      <c r="AE115" s="583"/>
      <c r="AF115" s="583"/>
      <c r="AG115" s="583"/>
      <c r="AH115" s="583"/>
      <c r="AI115" s="583"/>
      <c r="AJ115" s="583"/>
      <c r="AK115" s="583"/>
      <c r="AL115" s="583"/>
      <c r="AM115" s="583"/>
      <c r="AN115" s="662"/>
      <c r="AO115" s="606"/>
    </row>
    <row r="116" spans="1:41" s="291" customFormat="1">
      <c r="A116" s="611">
        <f>A118</f>
        <v>2</v>
      </c>
      <c r="B116" s="607" t="s">
        <v>715</v>
      </c>
      <c r="C116" s="600"/>
      <c r="D116" s="601"/>
      <c r="E116" s="601"/>
      <c r="F116" s="601"/>
      <c r="G116" s="601"/>
      <c r="H116" s="601"/>
      <c r="I116" s="598"/>
      <c r="J116" s="603"/>
      <c r="K116" s="604"/>
      <c r="L116" s="605"/>
      <c r="M116" s="605"/>
      <c r="N116" s="583">
        <f>N117+N118</f>
        <v>2676.788</v>
      </c>
      <c r="O116" s="583">
        <f t="shared" ref="O116:AE116" si="35">O117+O118</f>
        <v>1474.8330000000001</v>
      </c>
      <c r="P116" s="583">
        <f t="shared" si="35"/>
        <v>1201.9549999999999</v>
      </c>
      <c r="Q116" s="583">
        <f t="shared" si="35"/>
        <v>0</v>
      </c>
      <c r="R116" s="637">
        <f t="shared" si="35"/>
        <v>0</v>
      </c>
      <c r="S116" s="637">
        <f t="shared" si="35"/>
        <v>0</v>
      </c>
      <c r="T116" s="583">
        <f t="shared" si="35"/>
        <v>0</v>
      </c>
      <c r="U116" s="583">
        <f t="shared" si="35"/>
        <v>67</v>
      </c>
      <c r="V116" s="583">
        <f t="shared" si="35"/>
        <v>125</v>
      </c>
      <c r="W116" s="730">
        <f t="shared" si="35"/>
        <v>192</v>
      </c>
      <c r="X116" s="583">
        <f t="shared" si="35"/>
        <v>0</v>
      </c>
      <c r="Y116" s="583">
        <f t="shared" si="35"/>
        <v>0</v>
      </c>
      <c r="Z116" s="583">
        <f t="shared" si="35"/>
        <v>0</v>
      </c>
      <c r="AA116" s="583">
        <f t="shared" si="35"/>
        <v>0</v>
      </c>
      <c r="AB116" s="583">
        <f t="shared" si="35"/>
        <v>0</v>
      </c>
      <c r="AC116" s="583">
        <f t="shared" si="35"/>
        <v>0</v>
      </c>
      <c r="AD116" s="583">
        <f t="shared" si="35"/>
        <v>0</v>
      </c>
      <c r="AE116" s="583">
        <f t="shared" si="35"/>
        <v>0</v>
      </c>
      <c r="AF116" s="583"/>
      <c r="AG116" s="583"/>
      <c r="AH116" s="583"/>
      <c r="AI116" s="583"/>
      <c r="AJ116" s="583"/>
      <c r="AK116" s="583"/>
      <c r="AL116" s="583"/>
      <c r="AM116" s="583"/>
      <c r="AN116" s="662"/>
      <c r="AO116" s="606"/>
    </row>
    <row r="117" spans="1:41" ht="187.5" outlineLevel="1">
      <c r="A117" s="500">
        <v>1</v>
      </c>
      <c r="B117" s="497" t="s">
        <v>705</v>
      </c>
      <c r="C117" s="547" t="s">
        <v>756</v>
      </c>
      <c r="D117" s="498"/>
      <c r="E117" s="498"/>
      <c r="F117" s="498"/>
      <c r="G117" s="498"/>
      <c r="H117" s="498"/>
      <c r="I117" s="614">
        <v>3</v>
      </c>
      <c r="J117" s="496"/>
      <c r="K117" s="499"/>
      <c r="L117" s="500"/>
      <c r="M117" s="500"/>
      <c r="N117" s="501">
        <v>2399.1370000000002</v>
      </c>
      <c r="O117" s="496">
        <v>1297.288</v>
      </c>
      <c r="P117" s="496">
        <f>N117-O117</f>
        <v>1101.8489999999999</v>
      </c>
      <c r="Q117" s="502"/>
      <c r="R117" s="500"/>
      <c r="S117" s="500"/>
      <c r="T117" s="502"/>
      <c r="U117" s="526">
        <v>67</v>
      </c>
      <c r="V117" s="496">
        <v>45</v>
      </c>
      <c r="W117" s="731">
        <f>U117+V117</f>
        <v>112</v>
      </c>
      <c r="X117" s="526"/>
      <c r="Y117" s="526"/>
      <c r="Z117" s="526"/>
      <c r="AA117" s="526"/>
      <c r="AB117" s="526"/>
      <c r="AC117" s="526"/>
      <c r="AD117" s="526"/>
      <c r="AE117" s="527"/>
      <c r="AF117" s="527"/>
      <c r="AG117" s="527"/>
      <c r="AH117" s="527"/>
      <c r="AI117" s="527"/>
      <c r="AJ117" s="527"/>
      <c r="AK117" s="527"/>
      <c r="AL117" s="527"/>
      <c r="AM117" s="502"/>
      <c r="AN117" s="502"/>
      <c r="AO117" s="595" t="s">
        <v>814</v>
      </c>
    </row>
    <row r="118" spans="1:41" ht="76.5" outlineLevel="1">
      <c r="A118" s="500">
        <f>A117+1</f>
        <v>2</v>
      </c>
      <c r="B118" s="506" t="s">
        <v>794</v>
      </c>
      <c r="C118" s="550"/>
      <c r="D118" s="498"/>
      <c r="E118" s="498"/>
      <c r="F118" s="498"/>
      <c r="G118" s="498"/>
      <c r="H118" s="498"/>
      <c r="I118" s="615">
        <v>3</v>
      </c>
      <c r="J118" s="496"/>
      <c r="K118" s="499"/>
      <c r="L118" s="500"/>
      <c r="M118" s="500"/>
      <c r="N118" s="501">
        <v>277.65100000000001</v>
      </c>
      <c r="O118" s="496">
        <v>177.54499999999999</v>
      </c>
      <c r="P118" s="496">
        <f>N118-O118</f>
        <v>100.10599999999999</v>
      </c>
      <c r="Q118" s="502"/>
      <c r="R118" s="500"/>
      <c r="S118" s="500"/>
      <c r="T118" s="502"/>
      <c r="U118" s="526">
        <v>0</v>
      </c>
      <c r="V118" s="496">
        <v>80</v>
      </c>
      <c r="W118" s="731">
        <f>U118+V118</f>
        <v>80</v>
      </c>
      <c r="X118" s="526"/>
      <c r="Y118" s="526"/>
      <c r="Z118" s="526"/>
      <c r="AA118" s="526"/>
      <c r="AB118" s="526"/>
      <c r="AC118" s="526"/>
      <c r="AD118" s="526"/>
      <c r="AE118" s="527"/>
      <c r="AF118" s="527"/>
      <c r="AG118" s="527"/>
      <c r="AH118" s="527"/>
      <c r="AI118" s="527"/>
      <c r="AJ118" s="527"/>
      <c r="AK118" s="527"/>
      <c r="AL118" s="527"/>
      <c r="AM118" s="502"/>
      <c r="AN118" s="502"/>
      <c r="AO118" s="595" t="s">
        <v>828</v>
      </c>
    </row>
    <row r="119" spans="1:41" s="291" customFormat="1">
      <c r="A119" s="598"/>
      <c r="B119" s="607" t="s">
        <v>727</v>
      </c>
      <c r="C119" s="600"/>
      <c r="D119" s="601"/>
      <c r="E119" s="601"/>
      <c r="F119" s="601"/>
      <c r="G119" s="601"/>
      <c r="H119" s="601"/>
      <c r="I119" s="598"/>
      <c r="J119" s="603"/>
      <c r="K119" s="604"/>
      <c r="L119" s="605"/>
      <c r="M119" s="605"/>
      <c r="N119" s="583"/>
      <c r="O119" s="583"/>
      <c r="P119" s="583"/>
      <c r="Q119" s="583"/>
      <c r="R119" s="637"/>
      <c r="S119" s="637"/>
      <c r="T119" s="583"/>
      <c r="U119" s="583"/>
      <c r="V119" s="583"/>
      <c r="W119" s="730"/>
      <c r="X119" s="583"/>
      <c r="Y119" s="583"/>
      <c r="Z119" s="583"/>
      <c r="AA119" s="583"/>
      <c r="AB119" s="583"/>
      <c r="AC119" s="583"/>
      <c r="AD119" s="583"/>
      <c r="AE119" s="583"/>
      <c r="AF119" s="583"/>
      <c r="AG119" s="583"/>
      <c r="AH119" s="583"/>
      <c r="AI119" s="583"/>
      <c r="AJ119" s="583"/>
      <c r="AK119" s="583"/>
      <c r="AL119" s="583"/>
      <c r="AM119" s="583"/>
      <c r="AN119" s="662"/>
      <c r="AO119" s="606"/>
    </row>
    <row r="120" spans="1:41" s="291" customFormat="1">
      <c r="A120" s="598"/>
      <c r="B120" s="607" t="s">
        <v>728</v>
      </c>
      <c r="C120" s="600"/>
      <c r="D120" s="601"/>
      <c r="E120" s="601"/>
      <c r="F120" s="601"/>
      <c r="G120" s="601"/>
      <c r="H120" s="601"/>
      <c r="I120" s="598"/>
      <c r="J120" s="603"/>
      <c r="K120" s="604"/>
      <c r="L120" s="605"/>
      <c r="M120" s="605"/>
      <c r="N120" s="583"/>
      <c r="O120" s="583"/>
      <c r="P120" s="583"/>
      <c r="Q120" s="583"/>
      <c r="R120" s="637"/>
      <c r="S120" s="637"/>
      <c r="T120" s="583"/>
      <c r="U120" s="583"/>
      <c r="V120" s="583"/>
      <c r="W120" s="730"/>
      <c r="X120" s="583"/>
      <c r="Y120" s="583"/>
      <c r="Z120" s="583"/>
      <c r="AA120" s="583"/>
      <c r="AB120" s="583"/>
      <c r="AC120" s="583"/>
      <c r="AD120" s="583"/>
      <c r="AE120" s="583"/>
      <c r="AF120" s="583"/>
      <c r="AG120" s="583"/>
      <c r="AH120" s="583"/>
      <c r="AI120" s="583"/>
      <c r="AJ120" s="583"/>
      <c r="AK120" s="583"/>
      <c r="AL120" s="583"/>
      <c r="AM120" s="583"/>
      <c r="AN120" s="662"/>
      <c r="AO120" s="606"/>
    </row>
    <row r="121" spans="1:41" s="291" customFormat="1">
      <c r="A121" s="611">
        <f>A122-A118</f>
        <v>1</v>
      </c>
      <c r="B121" s="607" t="s">
        <v>718</v>
      </c>
      <c r="C121" s="600"/>
      <c r="D121" s="601"/>
      <c r="E121" s="601"/>
      <c r="F121" s="601"/>
      <c r="G121" s="601"/>
      <c r="H121" s="601"/>
      <c r="I121" s="598"/>
      <c r="J121" s="603"/>
      <c r="K121" s="604"/>
      <c r="L121" s="605"/>
      <c r="M121" s="605"/>
      <c r="N121" s="583">
        <f>N122</f>
        <v>2426.5839999999998</v>
      </c>
      <c r="O121" s="583">
        <f t="shared" ref="O121:AE121" si="36">O122</f>
        <v>2360.3119999999999</v>
      </c>
      <c r="P121" s="583">
        <f t="shared" si="36"/>
        <v>66.272000000000006</v>
      </c>
      <c r="Q121" s="583">
        <f t="shared" si="36"/>
        <v>0</v>
      </c>
      <c r="R121" s="637">
        <f t="shared" si="36"/>
        <v>0</v>
      </c>
      <c r="S121" s="637">
        <f t="shared" si="36"/>
        <v>0</v>
      </c>
      <c r="T121" s="583">
        <f t="shared" si="36"/>
        <v>0</v>
      </c>
      <c r="U121" s="583">
        <f t="shared" si="36"/>
        <v>0</v>
      </c>
      <c r="V121" s="583">
        <f t="shared" si="36"/>
        <v>0.96899999999999997</v>
      </c>
      <c r="W121" s="730">
        <f t="shared" si="36"/>
        <v>0.96899999999999997</v>
      </c>
      <c r="X121" s="583">
        <f t="shared" si="36"/>
        <v>0</v>
      </c>
      <c r="Y121" s="583">
        <f t="shared" si="36"/>
        <v>0</v>
      </c>
      <c r="Z121" s="583">
        <f t="shared" si="36"/>
        <v>0</v>
      </c>
      <c r="AA121" s="583">
        <f t="shared" si="36"/>
        <v>0</v>
      </c>
      <c r="AB121" s="583">
        <f t="shared" si="36"/>
        <v>0</v>
      </c>
      <c r="AC121" s="583">
        <f t="shared" si="36"/>
        <v>0</v>
      </c>
      <c r="AD121" s="583">
        <f t="shared" si="36"/>
        <v>0</v>
      </c>
      <c r="AE121" s="583">
        <f t="shared" si="36"/>
        <v>0</v>
      </c>
      <c r="AF121" s="583"/>
      <c r="AG121" s="583"/>
      <c r="AH121" s="583"/>
      <c r="AI121" s="583"/>
      <c r="AJ121" s="583"/>
      <c r="AK121" s="583"/>
      <c r="AL121" s="583"/>
      <c r="AM121" s="583"/>
      <c r="AN121" s="662"/>
      <c r="AO121" s="606"/>
    </row>
    <row r="122" spans="1:41" ht="131.25" outlineLevel="1">
      <c r="A122" s="500">
        <f>A118+1</f>
        <v>3</v>
      </c>
      <c r="B122" s="608" t="s">
        <v>764</v>
      </c>
      <c r="C122" s="609"/>
      <c r="D122" s="498"/>
      <c r="E122" s="498"/>
      <c r="F122" s="498"/>
      <c r="G122" s="498"/>
      <c r="H122" s="498"/>
      <c r="I122" s="617">
        <v>4</v>
      </c>
      <c r="J122" s="496"/>
      <c r="K122" s="499"/>
      <c r="L122" s="500"/>
      <c r="M122" s="500"/>
      <c r="N122" s="501">
        <v>2426.5839999999998</v>
      </c>
      <c r="O122" s="496">
        <v>2360.3119999999999</v>
      </c>
      <c r="P122" s="496">
        <f>N122-O122</f>
        <v>66.272000000000006</v>
      </c>
      <c r="Q122" s="502"/>
      <c r="R122" s="500"/>
      <c r="S122" s="500"/>
      <c r="T122" s="502"/>
      <c r="U122" s="526">
        <v>0</v>
      </c>
      <c r="V122" s="496">
        <v>0.96899999999999997</v>
      </c>
      <c r="W122" s="731">
        <f>U122+V122</f>
        <v>0.96899999999999997</v>
      </c>
      <c r="X122" s="526"/>
      <c r="Y122" s="526"/>
      <c r="Z122" s="526"/>
      <c r="AA122" s="526"/>
      <c r="AB122" s="526"/>
      <c r="AC122" s="526"/>
      <c r="AD122" s="526"/>
      <c r="AE122" s="527"/>
      <c r="AF122" s="527"/>
      <c r="AG122" s="527"/>
      <c r="AH122" s="527"/>
      <c r="AI122" s="527"/>
      <c r="AJ122" s="527"/>
      <c r="AK122" s="527"/>
      <c r="AL122" s="527"/>
      <c r="AM122" s="502"/>
      <c r="AN122" s="502"/>
      <c r="AO122" s="595" t="s">
        <v>818</v>
      </c>
    </row>
    <row r="123" spans="1:41" s="291" customFormat="1" ht="112.5">
      <c r="A123" s="598"/>
      <c r="B123" s="607" t="s">
        <v>716</v>
      </c>
      <c r="C123" s="600"/>
      <c r="D123" s="601"/>
      <c r="E123" s="601"/>
      <c r="F123" s="601"/>
      <c r="G123" s="601"/>
      <c r="H123" s="601"/>
      <c r="I123" s="598"/>
      <c r="J123" s="603"/>
      <c r="K123" s="604"/>
      <c r="L123" s="605"/>
      <c r="M123" s="605"/>
      <c r="N123" s="583"/>
      <c r="O123" s="583"/>
      <c r="P123" s="583"/>
      <c r="Q123" s="583"/>
      <c r="R123" s="637"/>
      <c r="S123" s="637"/>
      <c r="T123" s="583"/>
      <c r="U123" s="583"/>
      <c r="V123" s="583"/>
      <c r="W123" s="730"/>
      <c r="X123" s="583"/>
      <c r="Y123" s="583"/>
      <c r="Z123" s="583"/>
      <c r="AA123" s="583"/>
      <c r="AB123" s="583"/>
      <c r="AC123" s="583"/>
      <c r="AD123" s="583"/>
      <c r="AE123" s="583"/>
      <c r="AF123" s="583"/>
      <c r="AG123" s="583"/>
      <c r="AH123" s="583"/>
      <c r="AI123" s="583"/>
      <c r="AJ123" s="583"/>
      <c r="AK123" s="583"/>
      <c r="AL123" s="583"/>
      <c r="AM123" s="583"/>
      <c r="AN123" s="662"/>
      <c r="AO123" s="606"/>
    </row>
    <row r="124" spans="1:41" s="291" customFormat="1">
      <c r="A124" s="611">
        <f>A125-A122</f>
        <v>1</v>
      </c>
      <c r="B124" s="607" t="s">
        <v>729</v>
      </c>
      <c r="C124" s="600"/>
      <c r="D124" s="601"/>
      <c r="E124" s="601"/>
      <c r="F124" s="601"/>
      <c r="G124" s="601"/>
      <c r="H124" s="601"/>
      <c r="I124" s="598"/>
      <c r="J124" s="603"/>
      <c r="K124" s="604"/>
      <c r="L124" s="605"/>
      <c r="M124" s="605"/>
      <c r="N124" s="583">
        <f>N125</f>
        <v>337.91199999999998</v>
      </c>
      <c r="O124" s="583">
        <f t="shared" ref="O124:W124" si="37">O125</f>
        <v>132.02000000000001</v>
      </c>
      <c r="P124" s="583">
        <f t="shared" si="37"/>
        <v>205.892</v>
      </c>
      <c r="Q124" s="583">
        <f t="shared" si="37"/>
        <v>0</v>
      </c>
      <c r="R124" s="637">
        <f t="shared" si="37"/>
        <v>0</v>
      </c>
      <c r="S124" s="637">
        <f t="shared" si="37"/>
        <v>0</v>
      </c>
      <c r="T124" s="583">
        <f t="shared" si="37"/>
        <v>0</v>
      </c>
      <c r="U124" s="583">
        <f t="shared" si="37"/>
        <v>0</v>
      </c>
      <c r="V124" s="583">
        <f t="shared" si="37"/>
        <v>88.790999999999997</v>
      </c>
      <c r="W124" s="730">
        <f t="shared" si="37"/>
        <v>88.790999999999997</v>
      </c>
      <c r="X124" s="583"/>
      <c r="Y124" s="583"/>
      <c r="Z124" s="583"/>
      <c r="AA124" s="583"/>
      <c r="AB124" s="583"/>
      <c r="AC124" s="583"/>
      <c r="AD124" s="583"/>
      <c r="AE124" s="583"/>
      <c r="AF124" s="583"/>
      <c r="AG124" s="583"/>
      <c r="AH124" s="583"/>
      <c r="AI124" s="583"/>
      <c r="AJ124" s="583"/>
      <c r="AK124" s="583"/>
      <c r="AL124" s="583"/>
      <c r="AM124" s="583"/>
      <c r="AN124" s="662"/>
      <c r="AO124" s="606"/>
    </row>
    <row r="125" spans="1:41" ht="191.25" outlineLevel="1">
      <c r="A125" s="500">
        <f>A122+1</f>
        <v>4</v>
      </c>
      <c r="B125" s="497" t="s">
        <v>757</v>
      </c>
      <c r="C125" s="547" t="s">
        <v>756</v>
      </c>
      <c r="D125" s="498"/>
      <c r="E125" s="498"/>
      <c r="F125" s="498"/>
      <c r="G125" s="498"/>
      <c r="H125" s="498"/>
      <c r="I125" s="614">
        <v>3</v>
      </c>
      <c r="J125" s="496"/>
      <c r="K125" s="499"/>
      <c r="L125" s="500"/>
      <c r="M125" s="500"/>
      <c r="N125" s="501">
        <v>337.91199999999998</v>
      </c>
      <c r="O125" s="496">
        <v>132.02000000000001</v>
      </c>
      <c r="P125" s="496">
        <f>N125-O125</f>
        <v>205.892</v>
      </c>
      <c r="Q125" s="502"/>
      <c r="R125" s="500"/>
      <c r="S125" s="500"/>
      <c r="T125" s="502"/>
      <c r="U125" s="526">
        <v>0</v>
      </c>
      <c r="V125" s="496">
        <v>88.790999999999997</v>
      </c>
      <c r="W125" s="731">
        <f>U125+V125</f>
        <v>88.790999999999997</v>
      </c>
      <c r="X125" s="526"/>
      <c r="Y125" s="526"/>
      <c r="Z125" s="526"/>
      <c r="AA125" s="526"/>
      <c r="AB125" s="526"/>
      <c r="AC125" s="526"/>
      <c r="AD125" s="526"/>
      <c r="AE125" s="527"/>
      <c r="AF125" s="527"/>
      <c r="AG125" s="527"/>
      <c r="AH125" s="527"/>
      <c r="AI125" s="527"/>
      <c r="AJ125" s="527"/>
      <c r="AK125" s="527"/>
      <c r="AL125" s="527"/>
      <c r="AM125" s="502"/>
      <c r="AN125" s="502"/>
      <c r="AO125" s="595" t="s">
        <v>813</v>
      </c>
    </row>
    <row r="126" spans="1:41" s="291" customFormat="1">
      <c r="A126" s="598"/>
      <c r="B126" s="607" t="s">
        <v>730</v>
      </c>
      <c r="C126" s="600"/>
      <c r="D126" s="601"/>
      <c r="E126" s="601"/>
      <c r="F126" s="601"/>
      <c r="G126" s="601"/>
      <c r="H126" s="601"/>
      <c r="I126" s="598"/>
      <c r="J126" s="603"/>
      <c r="K126" s="604"/>
      <c r="L126" s="605"/>
      <c r="M126" s="605"/>
      <c r="N126" s="583"/>
      <c r="O126" s="583"/>
      <c r="P126" s="583"/>
      <c r="Q126" s="583"/>
      <c r="R126" s="637"/>
      <c r="S126" s="637"/>
      <c r="T126" s="583"/>
      <c r="U126" s="583"/>
      <c r="V126" s="583"/>
      <c r="W126" s="730"/>
      <c r="X126" s="583"/>
      <c r="Y126" s="583"/>
      <c r="Z126" s="583"/>
      <c r="AA126" s="583"/>
      <c r="AB126" s="583"/>
      <c r="AC126" s="583"/>
      <c r="AD126" s="583"/>
      <c r="AE126" s="583"/>
      <c r="AF126" s="583"/>
      <c r="AG126" s="583"/>
      <c r="AH126" s="583"/>
      <c r="AI126" s="583"/>
      <c r="AJ126" s="583"/>
      <c r="AK126" s="583"/>
      <c r="AL126" s="583"/>
      <c r="AM126" s="583"/>
      <c r="AN126" s="662"/>
      <c r="AO126" s="606"/>
    </row>
    <row r="127" spans="1:41" s="291" customFormat="1">
      <c r="A127" s="611">
        <f>A128-A125</f>
        <v>1</v>
      </c>
      <c r="B127" s="607" t="s">
        <v>717</v>
      </c>
      <c r="C127" s="600"/>
      <c r="D127" s="601"/>
      <c r="E127" s="601"/>
      <c r="F127" s="601"/>
      <c r="G127" s="601"/>
      <c r="H127" s="601"/>
      <c r="I127" s="598"/>
      <c r="J127" s="603"/>
      <c r="K127" s="604"/>
      <c r="L127" s="605"/>
      <c r="M127" s="605"/>
      <c r="N127" s="583">
        <f>N128</f>
        <v>94.022000000000006</v>
      </c>
      <c r="O127" s="583">
        <f t="shared" ref="O127:AE127" si="38">O128</f>
        <v>92.516000000000005</v>
      </c>
      <c r="P127" s="583">
        <f t="shared" si="38"/>
        <v>1.506</v>
      </c>
      <c r="Q127" s="583">
        <f t="shared" si="38"/>
        <v>0</v>
      </c>
      <c r="R127" s="637">
        <f t="shared" si="38"/>
        <v>0</v>
      </c>
      <c r="S127" s="637">
        <f t="shared" si="38"/>
        <v>0</v>
      </c>
      <c r="T127" s="583">
        <f t="shared" si="38"/>
        <v>0</v>
      </c>
      <c r="U127" s="583">
        <f t="shared" si="38"/>
        <v>5.3999999999999999E-2</v>
      </c>
      <c r="V127" s="583">
        <f t="shared" si="38"/>
        <v>1E-3</v>
      </c>
      <c r="W127" s="730">
        <f t="shared" si="38"/>
        <v>5.5E-2</v>
      </c>
      <c r="X127" s="583">
        <f t="shared" si="38"/>
        <v>0</v>
      </c>
      <c r="Y127" s="583">
        <f t="shared" si="38"/>
        <v>0</v>
      </c>
      <c r="Z127" s="583">
        <f t="shared" si="38"/>
        <v>0</v>
      </c>
      <c r="AA127" s="583">
        <f t="shared" si="38"/>
        <v>0</v>
      </c>
      <c r="AB127" s="583">
        <f t="shared" si="38"/>
        <v>0</v>
      </c>
      <c r="AC127" s="583">
        <f t="shared" si="38"/>
        <v>0</v>
      </c>
      <c r="AD127" s="583">
        <f t="shared" si="38"/>
        <v>0</v>
      </c>
      <c r="AE127" s="583">
        <f t="shared" si="38"/>
        <v>0</v>
      </c>
      <c r="AF127" s="583"/>
      <c r="AG127" s="583"/>
      <c r="AH127" s="583"/>
      <c r="AI127" s="583"/>
      <c r="AJ127" s="583"/>
      <c r="AK127" s="583"/>
      <c r="AL127" s="583"/>
      <c r="AM127" s="583"/>
      <c r="AN127" s="662"/>
      <c r="AO127" s="606"/>
    </row>
    <row r="128" spans="1:41" ht="191.25" outlineLevel="1">
      <c r="A128" s="500">
        <f>A125+1</f>
        <v>5</v>
      </c>
      <c r="B128" s="503" t="s">
        <v>758</v>
      </c>
      <c r="C128" s="547" t="s">
        <v>756</v>
      </c>
      <c r="D128" s="498"/>
      <c r="E128" s="498"/>
      <c r="F128" s="498"/>
      <c r="G128" s="498"/>
      <c r="H128" s="498"/>
      <c r="I128" s="614">
        <v>2</v>
      </c>
      <c r="J128" s="496"/>
      <c r="K128" s="499"/>
      <c r="L128" s="500"/>
      <c r="M128" s="500"/>
      <c r="N128" s="501">
        <v>94.022000000000006</v>
      </c>
      <c r="O128" s="496">
        <v>92.516000000000005</v>
      </c>
      <c r="P128" s="496">
        <f>N128-O128</f>
        <v>1.506</v>
      </c>
      <c r="Q128" s="502"/>
      <c r="R128" s="500"/>
      <c r="S128" s="500"/>
      <c r="T128" s="502"/>
      <c r="U128" s="526">
        <v>5.3999999999999999E-2</v>
      </c>
      <c r="V128" s="496">
        <v>1E-3</v>
      </c>
      <c r="W128" s="731">
        <f>U128+V128</f>
        <v>5.5E-2</v>
      </c>
      <c r="X128" s="526"/>
      <c r="Y128" s="526"/>
      <c r="Z128" s="526"/>
      <c r="AA128" s="526"/>
      <c r="AB128" s="526"/>
      <c r="AC128" s="526"/>
      <c r="AD128" s="526"/>
      <c r="AE128" s="527"/>
      <c r="AF128" s="527"/>
      <c r="AG128" s="527"/>
      <c r="AH128" s="527"/>
      <c r="AI128" s="527"/>
      <c r="AJ128" s="527"/>
      <c r="AK128" s="527"/>
      <c r="AL128" s="527"/>
      <c r="AM128" s="502"/>
      <c r="AN128" s="502"/>
      <c r="AO128" s="595" t="s">
        <v>815</v>
      </c>
    </row>
    <row r="129" spans="1:41" s="358" customFormat="1" ht="112.5">
      <c r="A129" s="494">
        <f>A134</f>
        <v>2</v>
      </c>
      <c r="B129" s="490" t="s">
        <v>759</v>
      </c>
      <c r="C129" s="556"/>
      <c r="D129" s="491"/>
      <c r="E129" s="491"/>
      <c r="F129" s="491"/>
      <c r="G129" s="491"/>
      <c r="H129" s="491"/>
      <c r="I129" s="616"/>
      <c r="J129" s="489"/>
      <c r="K129" s="493"/>
      <c r="L129" s="494"/>
      <c r="M129" s="494"/>
      <c r="N129" s="561">
        <f>N132</f>
        <v>191.44</v>
      </c>
      <c r="O129" s="561">
        <f t="shared" ref="O129:W129" si="39">O132</f>
        <v>175.77600000000001</v>
      </c>
      <c r="P129" s="561">
        <f t="shared" si="39"/>
        <v>15.664</v>
      </c>
      <c r="Q129" s="561">
        <f t="shared" si="39"/>
        <v>0</v>
      </c>
      <c r="R129" s="638">
        <f t="shared" si="39"/>
        <v>0</v>
      </c>
      <c r="S129" s="638">
        <f t="shared" si="39"/>
        <v>0</v>
      </c>
      <c r="T129" s="561">
        <f t="shared" si="39"/>
        <v>0</v>
      </c>
      <c r="U129" s="561">
        <f t="shared" si="39"/>
        <v>25</v>
      </c>
      <c r="V129" s="561">
        <f t="shared" si="39"/>
        <v>0</v>
      </c>
      <c r="W129" s="732">
        <f t="shared" si="39"/>
        <v>25</v>
      </c>
      <c r="X129" s="561">
        <f t="shared" ref="X129:AE129" si="40">SUM(X133:X134)</f>
        <v>0</v>
      </c>
      <c r="Y129" s="561">
        <f t="shared" si="40"/>
        <v>0</v>
      </c>
      <c r="Z129" s="561">
        <f t="shared" si="40"/>
        <v>0</v>
      </c>
      <c r="AA129" s="561">
        <f t="shared" si="40"/>
        <v>0</v>
      </c>
      <c r="AB129" s="561">
        <f t="shared" si="40"/>
        <v>0</v>
      </c>
      <c r="AC129" s="561">
        <f t="shared" si="40"/>
        <v>0</v>
      </c>
      <c r="AD129" s="561">
        <f t="shared" si="40"/>
        <v>0</v>
      </c>
      <c r="AE129" s="561">
        <f t="shared" si="40"/>
        <v>0</v>
      </c>
      <c r="AF129" s="561"/>
      <c r="AG129" s="561"/>
      <c r="AH129" s="561"/>
      <c r="AI129" s="561"/>
      <c r="AJ129" s="561"/>
      <c r="AK129" s="561"/>
      <c r="AL129" s="561"/>
      <c r="AM129" s="525"/>
      <c r="AN129" s="663"/>
      <c r="AO129" s="596"/>
    </row>
    <row r="130" spans="1:41" s="291" customFormat="1" ht="112.5">
      <c r="A130" s="598"/>
      <c r="B130" s="599" t="s">
        <v>714</v>
      </c>
      <c r="C130" s="600"/>
      <c r="D130" s="601"/>
      <c r="E130" s="601"/>
      <c r="F130" s="601"/>
      <c r="G130" s="601"/>
      <c r="H130" s="601"/>
      <c r="I130" s="598"/>
      <c r="J130" s="603"/>
      <c r="K130" s="604"/>
      <c r="L130" s="605"/>
      <c r="M130" s="605"/>
      <c r="N130" s="583"/>
      <c r="O130" s="583"/>
      <c r="P130" s="583"/>
      <c r="Q130" s="583"/>
      <c r="R130" s="637"/>
      <c r="S130" s="637"/>
      <c r="T130" s="583"/>
      <c r="U130" s="583"/>
      <c r="V130" s="583"/>
      <c r="W130" s="730"/>
      <c r="X130" s="583"/>
      <c r="Y130" s="583"/>
      <c r="Z130" s="583"/>
      <c r="AA130" s="583"/>
      <c r="AB130" s="583"/>
      <c r="AC130" s="583"/>
      <c r="AD130" s="583"/>
      <c r="AE130" s="583"/>
      <c r="AF130" s="583"/>
      <c r="AG130" s="583"/>
      <c r="AH130" s="583"/>
      <c r="AI130" s="583"/>
      <c r="AJ130" s="583"/>
      <c r="AK130" s="583"/>
      <c r="AL130" s="583"/>
      <c r="AM130" s="583"/>
      <c r="AN130" s="662"/>
      <c r="AO130" s="606"/>
    </row>
    <row r="131" spans="1:41" s="291" customFormat="1">
      <c r="A131" s="598"/>
      <c r="B131" s="607" t="s">
        <v>715</v>
      </c>
      <c r="C131" s="600"/>
      <c r="D131" s="601"/>
      <c r="E131" s="601"/>
      <c r="F131" s="601"/>
      <c r="G131" s="601"/>
      <c r="H131" s="601"/>
      <c r="I131" s="598"/>
      <c r="J131" s="603"/>
      <c r="K131" s="604"/>
      <c r="L131" s="605"/>
      <c r="M131" s="605"/>
      <c r="N131" s="583"/>
      <c r="O131" s="583"/>
      <c r="P131" s="583"/>
      <c r="Q131" s="583"/>
      <c r="R131" s="637"/>
      <c r="S131" s="637"/>
      <c r="T131" s="583"/>
      <c r="U131" s="583"/>
      <c r="V131" s="583"/>
      <c r="W131" s="730"/>
      <c r="X131" s="583"/>
      <c r="Y131" s="583"/>
      <c r="Z131" s="583"/>
      <c r="AA131" s="583"/>
      <c r="AB131" s="583"/>
      <c r="AC131" s="583"/>
      <c r="AD131" s="583"/>
      <c r="AE131" s="583"/>
      <c r="AF131" s="583"/>
      <c r="AG131" s="583"/>
      <c r="AH131" s="583"/>
      <c r="AI131" s="583"/>
      <c r="AJ131" s="583"/>
      <c r="AK131" s="583"/>
      <c r="AL131" s="583"/>
      <c r="AM131" s="583"/>
      <c r="AN131" s="662"/>
      <c r="AO131" s="606"/>
    </row>
    <row r="132" spans="1:41" s="291" customFormat="1">
      <c r="A132" s="611">
        <f>A134</f>
        <v>2</v>
      </c>
      <c r="B132" s="607" t="s">
        <v>727</v>
      </c>
      <c r="C132" s="600"/>
      <c r="D132" s="601"/>
      <c r="E132" s="601"/>
      <c r="F132" s="601"/>
      <c r="G132" s="601"/>
      <c r="H132" s="601"/>
      <c r="I132" s="598"/>
      <c r="J132" s="603"/>
      <c r="K132" s="604"/>
      <c r="L132" s="605"/>
      <c r="M132" s="605"/>
      <c r="N132" s="583">
        <f>N133+N134</f>
        <v>191.44</v>
      </c>
      <c r="O132" s="583">
        <f t="shared" ref="O132:W132" si="41">O133+O134</f>
        <v>175.77600000000001</v>
      </c>
      <c r="P132" s="583">
        <f t="shared" si="41"/>
        <v>15.664</v>
      </c>
      <c r="Q132" s="583">
        <f t="shared" si="41"/>
        <v>0</v>
      </c>
      <c r="R132" s="637">
        <f t="shared" si="41"/>
        <v>0</v>
      </c>
      <c r="S132" s="637">
        <f t="shared" si="41"/>
        <v>0</v>
      </c>
      <c r="T132" s="583">
        <f t="shared" si="41"/>
        <v>0</v>
      </c>
      <c r="U132" s="583">
        <f t="shared" si="41"/>
        <v>25</v>
      </c>
      <c r="V132" s="583">
        <f t="shared" si="41"/>
        <v>0</v>
      </c>
      <c r="W132" s="730">
        <f t="shared" si="41"/>
        <v>25</v>
      </c>
      <c r="X132" s="583"/>
      <c r="Y132" s="583"/>
      <c r="Z132" s="583"/>
      <c r="AA132" s="583"/>
      <c r="AB132" s="583"/>
      <c r="AC132" s="583"/>
      <c r="AD132" s="583"/>
      <c r="AE132" s="583"/>
      <c r="AF132" s="583"/>
      <c r="AG132" s="583"/>
      <c r="AH132" s="583"/>
      <c r="AI132" s="583"/>
      <c r="AJ132" s="583"/>
      <c r="AK132" s="583"/>
      <c r="AL132" s="583"/>
      <c r="AM132" s="583"/>
      <c r="AN132" s="662"/>
      <c r="AO132" s="606"/>
    </row>
    <row r="133" spans="1:41" ht="114.75" outlineLevel="1">
      <c r="A133" s="500">
        <v>1</v>
      </c>
      <c r="B133" s="497" t="s">
        <v>760</v>
      </c>
      <c r="C133" s="547" t="s">
        <v>759</v>
      </c>
      <c r="D133" s="498"/>
      <c r="E133" s="498"/>
      <c r="F133" s="498"/>
      <c r="G133" s="498"/>
      <c r="H133" s="498"/>
      <c r="I133" s="614">
        <v>2</v>
      </c>
      <c r="J133" s="496"/>
      <c r="K133" s="499"/>
      <c r="L133" s="500"/>
      <c r="M133" s="500"/>
      <c r="N133" s="501">
        <v>191.44</v>
      </c>
      <c r="O133" s="496">
        <v>168.351</v>
      </c>
      <c r="P133" s="496">
        <f>N133-O133</f>
        <v>23.088999999999999</v>
      </c>
      <c r="Q133" s="502"/>
      <c r="R133" s="500"/>
      <c r="S133" s="500"/>
      <c r="T133" s="502"/>
      <c r="U133" s="526">
        <v>12.028</v>
      </c>
      <c r="V133" s="496"/>
      <c r="W133" s="731">
        <f>U133+V133</f>
        <v>12.028</v>
      </c>
      <c r="X133" s="526"/>
      <c r="Y133" s="526"/>
      <c r="Z133" s="526"/>
      <c r="AA133" s="526"/>
      <c r="AB133" s="526"/>
      <c r="AC133" s="526"/>
      <c r="AD133" s="526"/>
      <c r="AE133" s="527"/>
      <c r="AF133" s="527"/>
      <c r="AG133" s="527"/>
      <c r="AH133" s="527"/>
      <c r="AI133" s="527"/>
      <c r="AJ133" s="527"/>
      <c r="AK133" s="527"/>
      <c r="AL133" s="527"/>
      <c r="AM133" s="502"/>
      <c r="AN133" s="502"/>
      <c r="AO133" s="595" t="s">
        <v>815</v>
      </c>
    </row>
    <row r="134" spans="1:41" ht="114.75" outlineLevel="1">
      <c r="A134" s="500">
        <f>A133+1</f>
        <v>2</v>
      </c>
      <c r="B134" s="497" t="s">
        <v>761</v>
      </c>
      <c r="C134" s="547" t="s">
        <v>759</v>
      </c>
      <c r="D134" s="498"/>
      <c r="E134" s="498"/>
      <c r="F134" s="498"/>
      <c r="G134" s="498"/>
      <c r="H134" s="498"/>
      <c r="I134" s="614">
        <v>2</v>
      </c>
      <c r="J134" s="496"/>
      <c r="K134" s="499"/>
      <c r="L134" s="500"/>
      <c r="M134" s="500"/>
      <c r="N134" s="501">
        <v>0</v>
      </c>
      <c r="O134" s="496">
        <v>7.4249999999999998</v>
      </c>
      <c r="P134" s="496">
        <f>N134-O134</f>
        <v>-7.4249999999999998</v>
      </c>
      <c r="Q134" s="502"/>
      <c r="R134" s="500"/>
      <c r="S134" s="500"/>
      <c r="T134" s="502"/>
      <c r="U134" s="526">
        <v>12.972</v>
      </c>
      <c r="V134" s="496"/>
      <c r="W134" s="731">
        <f>U134+V134</f>
        <v>12.972</v>
      </c>
      <c r="X134" s="526"/>
      <c r="Y134" s="526"/>
      <c r="Z134" s="526"/>
      <c r="AA134" s="526"/>
      <c r="AB134" s="526"/>
      <c r="AC134" s="526"/>
      <c r="AD134" s="526"/>
      <c r="AE134" s="527"/>
      <c r="AF134" s="527"/>
      <c r="AG134" s="527"/>
      <c r="AH134" s="527"/>
      <c r="AI134" s="527"/>
      <c r="AJ134" s="527"/>
      <c r="AK134" s="527"/>
      <c r="AL134" s="527"/>
      <c r="AM134" s="502"/>
      <c r="AN134" s="502"/>
      <c r="AO134" s="595"/>
    </row>
    <row r="135" spans="1:41" s="291" customFormat="1">
      <c r="A135" s="598"/>
      <c r="B135" s="607" t="s">
        <v>728</v>
      </c>
      <c r="C135" s="600"/>
      <c r="D135" s="601"/>
      <c r="E135" s="601"/>
      <c r="F135" s="601"/>
      <c r="G135" s="601"/>
      <c r="H135" s="601"/>
      <c r="I135" s="598"/>
      <c r="J135" s="603"/>
      <c r="K135" s="604"/>
      <c r="L135" s="605"/>
      <c r="M135" s="605"/>
      <c r="N135" s="583"/>
      <c r="O135" s="583"/>
      <c r="P135" s="583"/>
      <c r="Q135" s="583"/>
      <c r="R135" s="637"/>
      <c r="S135" s="637"/>
      <c r="T135" s="583"/>
      <c r="U135" s="583"/>
      <c r="V135" s="583"/>
      <c r="W135" s="730"/>
      <c r="X135" s="583"/>
      <c r="Y135" s="583"/>
      <c r="Z135" s="583"/>
      <c r="AA135" s="583"/>
      <c r="AB135" s="583"/>
      <c r="AC135" s="583"/>
      <c r="AD135" s="583"/>
      <c r="AE135" s="583"/>
      <c r="AF135" s="583"/>
      <c r="AG135" s="583"/>
      <c r="AH135" s="583"/>
      <c r="AI135" s="583"/>
      <c r="AJ135" s="583"/>
      <c r="AK135" s="583"/>
      <c r="AL135" s="583"/>
      <c r="AM135" s="583"/>
      <c r="AN135" s="662"/>
      <c r="AO135" s="606"/>
    </row>
    <row r="136" spans="1:41" s="291" customFormat="1">
      <c r="A136" s="598"/>
      <c r="B136" s="607" t="s">
        <v>718</v>
      </c>
      <c r="C136" s="600"/>
      <c r="D136" s="601"/>
      <c r="E136" s="601"/>
      <c r="F136" s="601"/>
      <c r="G136" s="601"/>
      <c r="H136" s="601"/>
      <c r="I136" s="598"/>
      <c r="J136" s="603"/>
      <c r="K136" s="604"/>
      <c r="L136" s="605"/>
      <c r="M136" s="605"/>
      <c r="N136" s="583"/>
      <c r="O136" s="583"/>
      <c r="P136" s="583"/>
      <c r="Q136" s="583"/>
      <c r="R136" s="637"/>
      <c r="S136" s="637"/>
      <c r="T136" s="583"/>
      <c r="U136" s="583"/>
      <c r="V136" s="583"/>
      <c r="W136" s="730"/>
      <c r="X136" s="583"/>
      <c r="Y136" s="583"/>
      <c r="Z136" s="583"/>
      <c r="AA136" s="583"/>
      <c r="AB136" s="583"/>
      <c r="AC136" s="583"/>
      <c r="AD136" s="583"/>
      <c r="AE136" s="583"/>
      <c r="AF136" s="583"/>
      <c r="AG136" s="583"/>
      <c r="AH136" s="583"/>
      <c r="AI136" s="583"/>
      <c r="AJ136" s="583"/>
      <c r="AK136" s="583"/>
      <c r="AL136" s="583"/>
      <c r="AM136" s="583"/>
      <c r="AN136" s="662"/>
      <c r="AO136" s="606"/>
    </row>
    <row r="137" spans="1:41" s="291" customFormat="1" ht="112.5">
      <c r="A137" s="598"/>
      <c r="B137" s="607" t="s">
        <v>716</v>
      </c>
      <c r="C137" s="600"/>
      <c r="D137" s="601"/>
      <c r="E137" s="601"/>
      <c r="F137" s="601"/>
      <c r="G137" s="601"/>
      <c r="H137" s="601"/>
      <c r="I137" s="598"/>
      <c r="J137" s="603"/>
      <c r="K137" s="604"/>
      <c r="L137" s="605"/>
      <c r="M137" s="605"/>
      <c r="N137" s="583"/>
      <c r="O137" s="583"/>
      <c r="P137" s="583"/>
      <c r="Q137" s="583"/>
      <c r="R137" s="637"/>
      <c r="S137" s="637"/>
      <c r="T137" s="583"/>
      <c r="U137" s="583"/>
      <c r="V137" s="583"/>
      <c r="W137" s="730"/>
      <c r="X137" s="583"/>
      <c r="Y137" s="583"/>
      <c r="Z137" s="583"/>
      <c r="AA137" s="583"/>
      <c r="AB137" s="583"/>
      <c r="AC137" s="583"/>
      <c r="AD137" s="583"/>
      <c r="AE137" s="583"/>
      <c r="AF137" s="583"/>
      <c r="AG137" s="583"/>
      <c r="AH137" s="583"/>
      <c r="AI137" s="583"/>
      <c r="AJ137" s="583"/>
      <c r="AK137" s="583"/>
      <c r="AL137" s="583"/>
      <c r="AM137" s="583"/>
      <c r="AN137" s="662"/>
      <c r="AO137" s="606"/>
    </row>
    <row r="138" spans="1:41" s="291" customFormat="1">
      <c r="A138" s="598"/>
      <c r="B138" s="607" t="s">
        <v>729</v>
      </c>
      <c r="C138" s="600"/>
      <c r="D138" s="601"/>
      <c r="E138" s="601"/>
      <c r="F138" s="601"/>
      <c r="G138" s="601"/>
      <c r="H138" s="601"/>
      <c r="I138" s="598"/>
      <c r="J138" s="603"/>
      <c r="K138" s="604"/>
      <c r="L138" s="605"/>
      <c r="M138" s="605"/>
      <c r="N138" s="583"/>
      <c r="O138" s="583"/>
      <c r="P138" s="583"/>
      <c r="Q138" s="583"/>
      <c r="R138" s="637"/>
      <c r="S138" s="637"/>
      <c r="T138" s="583"/>
      <c r="U138" s="583"/>
      <c r="V138" s="583"/>
      <c r="W138" s="730"/>
      <c r="X138" s="583"/>
      <c r="Y138" s="583"/>
      <c r="Z138" s="583"/>
      <c r="AA138" s="583"/>
      <c r="AB138" s="583"/>
      <c r="AC138" s="583"/>
      <c r="AD138" s="583"/>
      <c r="AE138" s="583"/>
      <c r="AF138" s="583"/>
      <c r="AG138" s="583"/>
      <c r="AH138" s="583"/>
      <c r="AI138" s="583"/>
      <c r="AJ138" s="583"/>
      <c r="AK138" s="583"/>
      <c r="AL138" s="583"/>
      <c r="AM138" s="583"/>
      <c r="AN138" s="662"/>
      <c r="AO138" s="606"/>
    </row>
    <row r="139" spans="1:41" s="291" customFormat="1">
      <c r="A139" s="598"/>
      <c r="B139" s="607" t="s">
        <v>730</v>
      </c>
      <c r="C139" s="600"/>
      <c r="D139" s="601"/>
      <c r="E139" s="601"/>
      <c r="F139" s="601"/>
      <c r="G139" s="601"/>
      <c r="H139" s="601"/>
      <c r="I139" s="598"/>
      <c r="J139" s="603"/>
      <c r="K139" s="604"/>
      <c r="L139" s="605"/>
      <c r="M139" s="605"/>
      <c r="N139" s="583"/>
      <c r="O139" s="583"/>
      <c r="P139" s="583"/>
      <c r="Q139" s="583"/>
      <c r="R139" s="637"/>
      <c r="S139" s="637"/>
      <c r="T139" s="583"/>
      <c r="U139" s="583"/>
      <c r="V139" s="583"/>
      <c r="W139" s="730"/>
      <c r="X139" s="583"/>
      <c r="Y139" s="583"/>
      <c r="Z139" s="583"/>
      <c r="AA139" s="583"/>
      <c r="AB139" s="583"/>
      <c r="AC139" s="583"/>
      <c r="AD139" s="583"/>
      <c r="AE139" s="583"/>
      <c r="AF139" s="583"/>
      <c r="AG139" s="583"/>
      <c r="AH139" s="583"/>
      <c r="AI139" s="583"/>
      <c r="AJ139" s="583"/>
      <c r="AK139" s="583"/>
      <c r="AL139" s="583"/>
      <c r="AM139" s="583"/>
      <c r="AN139" s="662"/>
      <c r="AO139" s="606"/>
    </row>
    <row r="140" spans="1:41" s="291" customFormat="1">
      <c r="A140" s="598"/>
      <c r="B140" s="607" t="s">
        <v>717</v>
      </c>
      <c r="C140" s="600"/>
      <c r="D140" s="601"/>
      <c r="E140" s="601"/>
      <c r="F140" s="601"/>
      <c r="G140" s="601"/>
      <c r="H140" s="601"/>
      <c r="I140" s="598"/>
      <c r="J140" s="603"/>
      <c r="K140" s="604"/>
      <c r="L140" s="605"/>
      <c r="M140" s="605"/>
      <c r="N140" s="583"/>
      <c r="O140" s="583"/>
      <c r="P140" s="583"/>
      <c r="Q140" s="583"/>
      <c r="R140" s="637"/>
      <c r="S140" s="637"/>
      <c r="T140" s="583"/>
      <c r="U140" s="583"/>
      <c r="V140" s="583"/>
      <c r="W140" s="730"/>
      <c r="X140" s="583"/>
      <c r="Y140" s="583"/>
      <c r="Z140" s="583"/>
      <c r="AA140" s="583"/>
      <c r="AB140" s="583"/>
      <c r="AC140" s="583"/>
      <c r="AD140" s="583"/>
      <c r="AE140" s="583"/>
      <c r="AF140" s="583"/>
      <c r="AG140" s="583"/>
      <c r="AH140" s="583"/>
      <c r="AI140" s="583"/>
      <c r="AJ140" s="583"/>
      <c r="AK140" s="583"/>
      <c r="AL140" s="583"/>
      <c r="AM140" s="583"/>
      <c r="AN140" s="662"/>
      <c r="AO140" s="606"/>
    </row>
    <row r="141" spans="1:41" s="358" customFormat="1" ht="112.5">
      <c r="A141" s="494">
        <f>A154</f>
        <v>4</v>
      </c>
      <c r="B141" s="490" t="s">
        <v>762</v>
      </c>
      <c r="C141" s="556"/>
      <c r="D141" s="491"/>
      <c r="E141" s="491"/>
      <c r="F141" s="491"/>
      <c r="G141" s="491"/>
      <c r="H141" s="491"/>
      <c r="I141" s="616"/>
      <c r="J141" s="489"/>
      <c r="K141" s="493"/>
      <c r="L141" s="494"/>
      <c r="M141" s="494"/>
      <c r="N141" s="561">
        <f>N145+N147+N152</f>
        <v>781.17399999999998</v>
      </c>
      <c r="O141" s="561">
        <f t="shared" ref="O141:W141" si="42">O145+O147+O152</f>
        <v>509.42</v>
      </c>
      <c r="P141" s="561">
        <f t="shared" si="42"/>
        <v>271.75400000000002</v>
      </c>
      <c r="Q141" s="561">
        <f t="shared" si="42"/>
        <v>0</v>
      </c>
      <c r="R141" s="638">
        <f t="shared" si="42"/>
        <v>0</v>
      </c>
      <c r="S141" s="638">
        <f t="shared" si="42"/>
        <v>0</v>
      </c>
      <c r="T141" s="561">
        <f t="shared" si="42"/>
        <v>0</v>
      </c>
      <c r="U141" s="561">
        <f t="shared" si="42"/>
        <v>64.233999999999995</v>
      </c>
      <c r="V141" s="561">
        <f t="shared" si="42"/>
        <v>76.61</v>
      </c>
      <c r="W141" s="732">
        <f t="shared" si="42"/>
        <v>140.84399999999999</v>
      </c>
      <c r="X141" s="561">
        <f t="shared" ref="X141:AE141" si="43">SUM(X148:X154)</f>
        <v>0</v>
      </c>
      <c r="Y141" s="561">
        <f t="shared" si="43"/>
        <v>0</v>
      </c>
      <c r="Z141" s="561">
        <f t="shared" si="43"/>
        <v>0</v>
      </c>
      <c r="AA141" s="561">
        <f t="shared" si="43"/>
        <v>0</v>
      </c>
      <c r="AB141" s="561">
        <f t="shared" si="43"/>
        <v>0</v>
      </c>
      <c r="AC141" s="561">
        <f t="shared" si="43"/>
        <v>0</v>
      </c>
      <c r="AD141" s="561">
        <f t="shared" si="43"/>
        <v>0</v>
      </c>
      <c r="AE141" s="561">
        <f t="shared" si="43"/>
        <v>0</v>
      </c>
      <c r="AF141" s="561"/>
      <c r="AG141" s="561"/>
      <c r="AH141" s="561"/>
      <c r="AI141" s="561"/>
      <c r="AJ141" s="561"/>
      <c r="AK141" s="561"/>
      <c r="AL141" s="561"/>
      <c r="AM141" s="525"/>
      <c r="AN141" s="663"/>
      <c r="AO141" s="596"/>
    </row>
    <row r="142" spans="1:41" s="291" customFormat="1" ht="112.5">
      <c r="A142" s="598"/>
      <c r="B142" s="599" t="s">
        <v>714</v>
      </c>
      <c r="C142" s="600"/>
      <c r="D142" s="601"/>
      <c r="E142" s="601"/>
      <c r="F142" s="601"/>
      <c r="G142" s="601"/>
      <c r="H142" s="601"/>
      <c r="I142" s="598"/>
      <c r="J142" s="603"/>
      <c r="K142" s="604"/>
      <c r="L142" s="605"/>
      <c r="M142" s="605"/>
      <c r="N142" s="583"/>
      <c r="O142" s="583"/>
      <c r="P142" s="583"/>
      <c r="Q142" s="583"/>
      <c r="R142" s="637"/>
      <c r="S142" s="637"/>
      <c r="T142" s="583"/>
      <c r="U142" s="583"/>
      <c r="V142" s="583"/>
      <c r="W142" s="730"/>
      <c r="X142" s="583"/>
      <c r="Y142" s="583"/>
      <c r="Z142" s="583"/>
      <c r="AA142" s="583"/>
      <c r="AB142" s="583"/>
      <c r="AC142" s="583"/>
      <c r="AD142" s="583"/>
      <c r="AE142" s="583"/>
      <c r="AF142" s="583"/>
      <c r="AG142" s="583"/>
      <c r="AH142" s="583"/>
      <c r="AI142" s="583"/>
      <c r="AJ142" s="583"/>
      <c r="AK142" s="583"/>
      <c r="AL142" s="583"/>
      <c r="AM142" s="583"/>
      <c r="AN142" s="662"/>
      <c r="AO142" s="606"/>
    </row>
    <row r="143" spans="1:41" s="291" customFormat="1">
      <c r="A143" s="598"/>
      <c r="B143" s="607" t="s">
        <v>715</v>
      </c>
      <c r="C143" s="600"/>
      <c r="D143" s="601"/>
      <c r="E143" s="601"/>
      <c r="F143" s="601"/>
      <c r="G143" s="601"/>
      <c r="H143" s="601"/>
      <c r="I143" s="598"/>
      <c r="J143" s="603"/>
      <c r="K143" s="604"/>
      <c r="L143" s="605"/>
      <c r="M143" s="605"/>
      <c r="N143" s="583"/>
      <c r="O143" s="583"/>
      <c r="P143" s="583"/>
      <c r="Q143" s="583"/>
      <c r="R143" s="637"/>
      <c r="S143" s="637"/>
      <c r="T143" s="583"/>
      <c r="U143" s="583"/>
      <c r="V143" s="583"/>
      <c r="W143" s="730"/>
      <c r="X143" s="583"/>
      <c r="Y143" s="583"/>
      <c r="Z143" s="583"/>
      <c r="AA143" s="583"/>
      <c r="AB143" s="583"/>
      <c r="AC143" s="583"/>
      <c r="AD143" s="583"/>
      <c r="AE143" s="583"/>
      <c r="AF143" s="583"/>
      <c r="AG143" s="583"/>
      <c r="AH143" s="583"/>
      <c r="AI143" s="583"/>
      <c r="AJ143" s="583"/>
      <c r="AK143" s="583"/>
      <c r="AL143" s="583"/>
      <c r="AM143" s="583"/>
      <c r="AN143" s="662"/>
      <c r="AO143" s="606"/>
    </row>
    <row r="144" spans="1:41" s="291" customFormat="1">
      <c r="A144" s="598"/>
      <c r="B144" s="607" t="s">
        <v>727</v>
      </c>
      <c r="C144" s="600"/>
      <c r="D144" s="601"/>
      <c r="E144" s="601"/>
      <c r="F144" s="601"/>
      <c r="G144" s="601"/>
      <c r="H144" s="601"/>
      <c r="I144" s="598"/>
      <c r="J144" s="603"/>
      <c r="K144" s="604"/>
      <c r="L144" s="605"/>
      <c r="M144" s="605"/>
      <c r="N144" s="583"/>
      <c r="O144" s="583"/>
      <c r="P144" s="583"/>
      <c r="Q144" s="583"/>
      <c r="R144" s="637"/>
      <c r="S144" s="637"/>
      <c r="T144" s="583"/>
      <c r="U144" s="583"/>
      <c r="V144" s="583"/>
      <c r="W144" s="730"/>
      <c r="X144" s="583"/>
      <c r="Y144" s="583"/>
      <c r="Z144" s="583"/>
      <c r="AA144" s="583"/>
      <c r="AB144" s="583"/>
      <c r="AC144" s="583"/>
      <c r="AD144" s="583"/>
      <c r="AE144" s="583"/>
      <c r="AF144" s="583"/>
      <c r="AG144" s="583"/>
      <c r="AH144" s="583"/>
      <c r="AI144" s="583"/>
      <c r="AJ144" s="583"/>
      <c r="AK144" s="583"/>
      <c r="AL144" s="583"/>
      <c r="AM144" s="583"/>
      <c r="AN144" s="662"/>
      <c r="AO144" s="606"/>
    </row>
    <row r="145" spans="1:41" s="291" customFormat="1">
      <c r="A145" s="611">
        <f>A146</f>
        <v>1</v>
      </c>
      <c r="B145" s="607" t="s">
        <v>728</v>
      </c>
      <c r="C145" s="600"/>
      <c r="D145" s="601"/>
      <c r="E145" s="601"/>
      <c r="F145" s="601"/>
      <c r="G145" s="601"/>
      <c r="H145" s="601"/>
      <c r="I145" s="598"/>
      <c r="J145" s="603"/>
      <c r="K145" s="604"/>
      <c r="L145" s="605"/>
      <c r="M145" s="605"/>
      <c r="N145" s="583">
        <f>N146</f>
        <v>0</v>
      </c>
      <c r="O145" s="583">
        <f t="shared" ref="O145:W145" si="44">O146</f>
        <v>0</v>
      </c>
      <c r="P145" s="583">
        <f t="shared" si="44"/>
        <v>0</v>
      </c>
      <c r="Q145" s="583">
        <f t="shared" si="44"/>
        <v>0</v>
      </c>
      <c r="R145" s="637">
        <f t="shared" si="44"/>
        <v>0</v>
      </c>
      <c r="S145" s="637">
        <f t="shared" si="44"/>
        <v>0</v>
      </c>
      <c r="T145" s="583">
        <f t="shared" si="44"/>
        <v>0</v>
      </c>
      <c r="U145" s="583">
        <f t="shared" si="44"/>
        <v>0</v>
      </c>
      <c r="V145" s="583">
        <f t="shared" si="44"/>
        <v>38.433999999999997</v>
      </c>
      <c r="W145" s="730">
        <f t="shared" si="44"/>
        <v>38.433999999999997</v>
      </c>
      <c r="X145" s="583"/>
      <c r="Y145" s="583"/>
      <c r="Z145" s="583"/>
      <c r="AA145" s="583"/>
      <c r="AB145" s="583"/>
      <c r="AC145" s="583"/>
      <c r="AD145" s="583"/>
      <c r="AE145" s="583"/>
      <c r="AF145" s="583"/>
      <c r="AG145" s="583"/>
      <c r="AH145" s="583"/>
      <c r="AI145" s="583"/>
      <c r="AJ145" s="583"/>
      <c r="AK145" s="583"/>
      <c r="AL145" s="583"/>
      <c r="AM145" s="583"/>
      <c r="AN145" s="662"/>
      <c r="AO145" s="606"/>
    </row>
    <row r="146" spans="1:41" ht="76.5" outlineLevel="1">
      <c r="A146" s="500">
        <v>1</v>
      </c>
      <c r="B146" s="503" t="s">
        <v>793</v>
      </c>
      <c r="C146" s="547" t="s">
        <v>762</v>
      </c>
      <c r="D146" s="498"/>
      <c r="E146" s="498"/>
      <c r="F146" s="498"/>
      <c r="G146" s="498"/>
      <c r="H146" s="498"/>
      <c r="I146" s="615">
        <v>4</v>
      </c>
      <c r="J146" s="496"/>
      <c r="K146" s="499"/>
      <c r="L146" s="500"/>
      <c r="M146" s="500"/>
      <c r="N146" s="501">
        <v>0</v>
      </c>
      <c r="O146" s="496">
        <v>0</v>
      </c>
      <c r="P146" s="496">
        <f>N146-O146</f>
        <v>0</v>
      </c>
      <c r="Q146" s="502"/>
      <c r="R146" s="500"/>
      <c r="S146" s="500"/>
      <c r="T146" s="502"/>
      <c r="U146" s="526">
        <v>0</v>
      </c>
      <c r="V146" s="496">
        <v>38.433999999999997</v>
      </c>
      <c r="W146" s="731">
        <f>U146+V146</f>
        <v>38.433999999999997</v>
      </c>
      <c r="X146" s="526"/>
      <c r="Y146" s="526"/>
      <c r="Z146" s="526"/>
      <c r="AA146" s="526"/>
      <c r="AB146" s="526"/>
      <c r="AC146" s="526"/>
      <c r="AD146" s="526"/>
      <c r="AE146" s="527"/>
      <c r="AF146" s="527"/>
      <c r="AG146" s="527"/>
      <c r="AH146" s="527"/>
      <c r="AI146" s="527"/>
      <c r="AJ146" s="527"/>
      <c r="AK146" s="527"/>
      <c r="AL146" s="527"/>
      <c r="AM146" s="502"/>
      <c r="AN146" s="502"/>
      <c r="AO146" s="595"/>
    </row>
    <row r="147" spans="1:41" s="291" customFormat="1">
      <c r="A147" s="611">
        <f>A148-A146</f>
        <v>1</v>
      </c>
      <c r="B147" s="607" t="s">
        <v>718</v>
      </c>
      <c r="C147" s="600"/>
      <c r="D147" s="601"/>
      <c r="E147" s="601"/>
      <c r="F147" s="601"/>
      <c r="G147" s="601"/>
      <c r="H147" s="601"/>
      <c r="I147" s="598"/>
      <c r="J147" s="603"/>
      <c r="K147" s="604"/>
      <c r="L147" s="605"/>
      <c r="M147" s="605"/>
      <c r="N147" s="583">
        <f>N148</f>
        <v>177</v>
      </c>
      <c r="O147" s="583">
        <f t="shared" ref="O147:W147" si="45">O148</f>
        <v>1.607</v>
      </c>
      <c r="P147" s="583">
        <f t="shared" si="45"/>
        <v>175.393</v>
      </c>
      <c r="Q147" s="583">
        <f t="shared" si="45"/>
        <v>0</v>
      </c>
      <c r="R147" s="637">
        <f t="shared" si="45"/>
        <v>0</v>
      </c>
      <c r="S147" s="637">
        <f t="shared" si="45"/>
        <v>0</v>
      </c>
      <c r="T147" s="583">
        <f t="shared" si="45"/>
        <v>0</v>
      </c>
      <c r="U147" s="583">
        <f t="shared" si="45"/>
        <v>10.646000000000001</v>
      </c>
      <c r="V147" s="583">
        <f t="shared" si="45"/>
        <v>0</v>
      </c>
      <c r="W147" s="730">
        <f t="shared" si="45"/>
        <v>10.646000000000001</v>
      </c>
      <c r="X147" s="583"/>
      <c r="Y147" s="583"/>
      <c r="Z147" s="583"/>
      <c r="AA147" s="583"/>
      <c r="AB147" s="583"/>
      <c r="AC147" s="583"/>
      <c r="AD147" s="583"/>
      <c r="AE147" s="583"/>
      <c r="AF147" s="583"/>
      <c r="AG147" s="583"/>
      <c r="AH147" s="583"/>
      <c r="AI147" s="583"/>
      <c r="AJ147" s="583"/>
      <c r="AK147" s="583"/>
      <c r="AL147" s="583"/>
      <c r="AM147" s="583"/>
      <c r="AN147" s="662"/>
      <c r="AO147" s="606"/>
    </row>
    <row r="148" spans="1:41" ht="114.75" outlineLevel="1">
      <c r="A148" s="500">
        <f>A146+1</f>
        <v>2</v>
      </c>
      <c r="B148" s="497" t="s">
        <v>772</v>
      </c>
      <c r="C148" s="547" t="s">
        <v>762</v>
      </c>
      <c r="D148" s="498"/>
      <c r="E148" s="498"/>
      <c r="F148" s="498"/>
      <c r="G148" s="498"/>
      <c r="H148" s="498"/>
      <c r="I148" s="614">
        <v>41</v>
      </c>
      <c r="J148" s="496"/>
      <c r="K148" s="499"/>
      <c r="L148" s="500"/>
      <c r="M148" s="500"/>
      <c r="N148" s="501">
        <v>177</v>
      </c>
      <c r="O148" s="496">
        <v>1.607</v>
      </c>
      <c r="P148" s="496">
        <f>N148-O148</f>
        <v>175.393</v>
      </c>
      <c r="Q148" s="502"/>
      <c r="R148" s="500"/>
      <c r="S148" s="500"/>
      <c r="T148" s="502"/>
      <c r="U148" s="526">
        <v>10.646000000000001</v>
      </c>
      <c r="V148" s="496"/>
      <c r="W148" s="731">
        <f>U148+V148</f>
        <v>10.646000000000001</v>
      </c>
      <c r="X148" s="526"/>
      <c r="Y148" s="526"/>
      <c r="Z148" s="526"/>
      <c r="AA148" s="526"/>
      <c r="AB148" s="526"/>
      <c r="AC148" s="526"/>
      <c r="AD148" s="526"/>
      <c r="AE148" s="527"/>
      <c r="AF148" s="527"/>
      <c r="AG148" s="527"/>
      <c r="AH148" s="527"/>
      <c r="AI148" s="527"/>
      <c r="AJ148" s="527"/>
      <c r="AK148" s="527"/>
      <c r="AL148" s="527"/>
      <c r="AM148" s="502"/>
      <c r="AN148" s="502"/>
      <c r="AO148" s="595" t="s">
        <v>816</v>
      </c>
    </row>
    <row r="149" spans="1:41" s="291" customFormat="1" ht="112.5">
      <c r="A149" s="598"/>
      <c r="B149" s="607" t="s">
        <v>716</v>
      </c>
      <c r="C149" s="600"/>
      <c r="D149" s="601"/>
      <c r="E149" s="601"/>
      <c r="F149" s="601"/>
      <c r="G149" s="601"/>
      <c r="H149" s="601"/>
      <c r="I149" s="598"/>
      <c r="J149" s="603"/>
      <c r="K149" s="604"/>
      <c r="L149" s="605"/>
      <c r="M149" s="605"/>
      <c r="N149" s="583"/>
      <c r="O149" s="583"/>
      <c r="P149" s="583"/>
      <c r="Q149" s="583"/>
      <c r="R149" s="637"/>
      <c r="S149" s="637"/>
      <c r="T149" s="583"/>
      <c r="U149" s="583"/>
      <c r="V149" s="583"/>
      <c r="W149" s="730"/>
      <c r="X149" s="583"/>
      <c r="Y149" s="583"/>
      <c r="Z149" s="583"/>
      <c r="AA149" s="583"/>
      <c r="AB149" s="583"/>
      <c r="AC149" s="583"/>
      <c r="AD149" s="583"/>
      <c r="AE149" s="583"/>
      <c r="AF149" s="583"/>
      <c r="AG149" s="583"/>
      <c r="AH149" s="583"/>
      <c r="AI149" s="583"/>
      <c r="AJ149" s="583"/>
      <c r="AK149" s="583"/>
      <c r="AL149" s="583"/>
      <c r="AM149" s="583"/>
      <c r="AN149" s="662"/>
      <c r="AO149" s="606"/>
    </row>
    <row r="150" spans="1:41" s="291" customFormat="1">
      <c r="A150" s="598"/>
      <c r="B150" s="607" t="s">
        <v>729</v>
      </c>
      <c r="C150" s="600"/>
      <c r="D150" s="601"/>
      <c r="E150" s="601"/>
      <c r="F150" s="601"/>
      <c r="G150" s="601"/>
      <c r="H150" s="601"/>
      <c r="I150" s="598"/>
      <c r="J150" s="603"/>
      <c r="K150" s="604"/>
      <c r="L150" s="605"/>
      <c r="M150" s="605"/>
      <c r="N150" s="583"/>
      <c r="O150" s="583"/>
      <c r="P150" s="583"/>
      <c r="Q150" s="583"/>
      <c r="R150" s="637"/>
      <c r="S150" s="637"/>
      <c r="T150" s="583"/>
      <c r="U150" s="583"/>
      <c r="V150" s="583"/>
      <c r="W150" s="730"/>
      <c r="X150" s="583"/>
      <c r="Y150" s="583"/>
      <c r="Z150" s="583"/>
      <c r="AA150" s="583"/>
      <c r="AB150" s="583"/>
      <c r="AC150" s="583"/>
      <c r="AD150" s="583"/>
      <c r="AE150" s="583"/>
      <c r="AF150" s="583"/>
      <c r="AG150" s="583"/>
      <c r="AH150" s="583"/>
      <c r="AI150" s="583"/>
      <c r="AJ150" s="583"/>
      <c r="AK150" s="583"/>
      <c r="AL150" s="583"/>
      <c r="AM150" s="583"/>
      <c r="AN150" s="662"/>
      <c r="AO150" s="606"/>
    </row>
    <row r="151" spans="1:41" s="291" customFormat="1">
      <c r="A151" s="598"/>
      <c r="B151" s="607" t="s">
        <v>730</v>
      </c>
      <c r="C151" s="600"/>
      <c r="D151" s="601"/>
      <c r="E151" s="601"/>
      <c r="F151" s="601"/>
      <c r="G151" s="601"/>
      <c r="H151" s="601"/>
      <c r="I151" s="598"/>
      <c r="J151" s="603"/>
      <c r="K151" s="604"/>
      <c r="L151" s="605"/>
      <c r="M151" s="605"/>
      <c r="N151" s="583"/>
      <c r="O151" s="583"/>
      <c r="P151" s="583"/>
      <c r="Q151" s="583"/>
      <c r="R151" s="637"/>
      <c r="S151" s="637"/>
      <c r="T151" s="583"/>
      <c r="U151" s="583"/>
      <c r="V151" s="583"/>
      <c r="W151" s="730"/>
      <c r="X151" s="583"/>
      <c r="Y151" s="583"/>
      <c r="Z151" s="583"/>
      <c r="AA151" s="583"/>
      <c r="AB151" s="583"/>
      <c r="AC151" s="583"/>
      <c r="AD151" s="583"/>
      <c r="AE151" s="583"/>
      <c r="AF151" s="583"/>
      <c r="AG151" s="583"/>
      <c r="AH151" s="583"/>
      <c r="AI151" s="583"/>
      <c r="AJ151" s="583"/>
      <c r="AK151" s="583"/>
      <c r="AL151" s="583"/>
      <c r="AM151" s="583"/>
      <c r="AN151" s="662"/>
      <c r="AO151" s="606"/>
    </row>
    <row r="152" spans="1:41" s="291" customFormat="1">
      <c r="A152" s="611">
        <f>A154-A148</f>
        <v>2</v>
      </c>
      <c r="B152" s="607" t="s">
        <v>717</v>
      </c>
      <c r="C152" s="600"/>
      <c r="D152" s="601"/>
      <c r="E152" s="601"/>
      <c r="F152" s="601"/>
      <c r="G152" s="601"/>
      <c r="H152" s="601"/>
      <c r="I152" s="598"/>
      <c r="J152" s="603"/>
      <c r="K152" s="604"/>
      <c r="L152" s="605"/>
      <c r="M152" s="605"/>
      <c r="N152" s="583">
        <f>SUM(N153:N154)</f>
        <v>604.17399999999998</v>
      </c>
      <c r="O152" s="583">
        <f t="shared" ref="O152:W152" si="46">SUM(O153:O154)</f>
        <v>507.81299999999999</v>
      </c>
      <c r="P152" s="583">
        <f t="shared" si="46"/>
        <v>96.361000000000004</v>
      </c>
      <c r="Q152" s="583">
        <f t="shared" si="46"/>
        <v>0</v>
      </c>
      <c r="R152" s="637">
        <f t="shared" si="46"/>
        <v>0</v>
      </c>
      <c r="S152" s="637">
        <f t="shared" si="46"/>
        <v>0</v>
      </c>
      <c r="T152" s="583">
        <f t="shared" si="46"/>
        <v>0</v>
      </c>
      <c r="U152" s="583">
        <f t="shared" si="46"/>
        <v>53.588000000000001</v>
      </c>
      <c r="V152" s="583">
        <f t="shared" si="46"/>
        <v>38.176000000000002</v>
      </c>
      <c r="W152" s="730">
        <f t="shared" si="46"/>
        <v>91.763999999999996</v>
      </c>
      <c r="X152" s="583"/>
      <c r="Y152" s="583"/>
      <c r="Z152" s="583"/>
      <c r="AA152" s="583"/>
      <c r="AB152" s="583"/>
      <c r="AC152" s="583"/>
      <c r="AD152" s="583"/>
      <c r="AE152" s="583"/>
      <c r="AF152" s="583"/>
      <c r="AG152" s="583"/>
      <c r="AH152" s="583"/>
      <c r="AI152" s="583"/>
      <c r="AJ152" s="583"/>
      <c r="AK152" s="583"/>
      <c r="AL152" s="583"/>
      <c r="AM152" s="583"/>
      <c r="AN152" s="662"/>
      <c r="AO152" s="606"/>
    </row>
    <row r="153" spans="1:41" ht="153" outlineLevel="1">
      <c r="A153" s="500">
        <f>A148+1</f>
        <v>3</v>
      </c>
      <c r="B153" s="504" t="s">
        <v>792</v>
      </c>
      <c r="C153" s="547" t="s">
        <v>762</v>
      </c>
      <c r="D153" s="498"/>
      <c r="E153" s="498"/>
      <c r="F153" s="498"/>
      <c r="G153" s="498"/>
      <c r="H153" s="498"/>
      <c r="I153" s="614">
        <v>2</v>
      </c>
      <c r="J153" s="496"/>
      <c r="K153" s="499"/>
      <c r="L153" s="500"/>
      <c r="M153" s="500"/>
      <c r="N153" s="501">
        <v>0</v>
      </c>
      <c r="O153" s="496">
        <v>0</v>
      </c>
      <c r="P153" s="496">
        <f>N153-O153</f>
        <v>0</v>
      </c>
      <c r="Q153" s="502"/>
      <c r="R153" s="500"/>
      <c r="S153" s="500"/>
      <c r="T153" s="502"/>
      <c r="U153" s="526">
        <v>4.9320000000000004</v>
      </c>
      <c r="V153" s="496"/>
      <c r="W153" s="731">
        <f>U153+V153</f>
        <v>4.9320000000000004</v>
      </c>
      <c r="X153" s="526"/>
      <c r="Y153" s="526"/>
      <c r="Z153" s="526"/>
      <c r="AA153" s="526"/>
      <c r="AB153" s="526"/>
      <c r="AC153" s="526"/>
      <c r="AD153" s="526"/>
      <c r="AE153" s="527"/>
      <c r="AF153" s="527"/>
      <c r="AG153" s="527"/>
      <c r="AH153" s="527"/>
      <c r="AI153" s="527"/>
      <c r="AJ153" s="527"/>
      <c r="AK153" s="527"/>
      <c r="AL153" s="527"/>
      <c r="AM153" s="502"/>
      <c r="AN153" s="502"/>
      <c r="AO153" s="595"/>
    </row>
    <row r="154" spans="1:41" ht="267.75" outlineLevel="1">
      <c r="A154" s="500">
        <f>A153+1</f>
        <v>4</v>
      </c>
      <c r="B154" s="497" t="s">
        <v>763</v>
      </c>
      <c r="C154" s="547" t="s">
        <v>762</v>
      </c>
      <c r="D154" s="498"/>
      <c r="E154" s="498"/>
      <c r="F154" s="498"/>
      <c r="G154" s="498"/>
      <c r="H154" s="498"/>
      <c r="I154" s="614">
        <v>3</v>
      </c>
      <c r="J154" s="496"/>
      <c r="K154" s="499"/>
      <c r="L154" s="500"/>
      <c r="M154" s="500"/>
      <c r="N154" s="501">
        <v>604.17399999999998</v>
      </c>
      <c r="O154" s="496">
        <v>507.81299999999999</v>
      </c>
      <c r="P154" s="496">
        <f>N154-O154</f>
        <v>96.361000000000004</v>
      </c>
      <c r="Q154" s="502"/>
      <c r="R154" s="500"/>
      <c r="S154" s="500"/>
      <c r="T154" s="502"/>
      <c r="U154" s="526">
        <v>48.655999999999999</v>
      </c>
      <c r="V154" s="496">
        <v>38.176000000000002</v>
      </c>
      <c r="W154" s="731">
        <f>U154+V154</f>
        <v>86.831999999999994</v>
      </c>
      <c r="X154" s="526"/>
      <c r="Y154" s="526"/>
      <c r="Z154" s="526"/>
      <c r="AA154" s="526"/>
      <c r="AB154" s="526"/>
      <c r="AC154" s="526"/>
      <c r="AD154" s="526"/>
      <c r="AE154" s="527"/>
      <c r="AF154" s="527"/>
      <c r="AG154" s="527"/>
      <c r="AH154" s="527"/>
      <c r="AI154" s="527"/>
      <c r="AJ154" s="527"/>
      <c r="AK154" s="527"/>
      <c r="AL154" s="527"/>
      <c r="AM154" s="502"/>
      <c r="AN154" s="502"/>
      <c r="AO154" s="595" t="s">
        <v>817</v>
      </c>
    </row>
    <row r="155" spans="1:41" s="565" customFormat="1" ht="75">
      <c r="A155" s="560">
        <f>A166</f>
        <v>3</v>
      </c>
      <c r="B155" s="563" t="s">
        <v>836</v>
      </c>
      <c r="C155" s="564"/>
      <c r="D155" s="558"/>
      <c r="E155" s="558"/>
      <c r="F155" s="558"/>
      <c r="G155" s="558"/>
      <c r="H155" s="558"/>
      <c r="I155" s="616"/>
      <c r="J155" s="557"/>
      <c r="K155" s="559"/>
      <c r="L155" s="560"/>
      <c r="M155" s="560"/>
      <c r="N155" s="561">
        <f>N158+N162+N165</f>
        <v>3226.7489999999998</v>
      </c>
      <c r="O155" s="561">
        <f t="shared" ref="O155:AE155" si="47">O158+O162+O165</f>
        <v>235.86</v>
      </c>
      <c r="P155" s="561">
        <f t="shared" si="47"/>
        <v>2990.8890000000001</v>
      </c>
      <c r="Q155" s="561">
        <f t="shared" si="47"/>
        <v>0</v>
      </c>
      <c r="R155" s="638">
        <f t="shared" si="47"/>
        <v>0</v>
      </c>
      <c r="S155" s="638">
        <f t="shared" si="47"/>
        <v>0</v>
      </c>
      <c r="T155" s="561">
        <f t="shared" si="47"/>
        <v>0</v>
      </c>
      <c r="U155" s="561">
        <f t="shared" si="47"/>
        <v>0</v>
      </c>
      <c r="V155" s="561">
        <f t="shared" si="47"/>
        <v>0</v>
      </c>
      <c r="W155" s="732">
        <f t="shared" si="47"/>
        <v>0</v>
      </c>
      <c r="X155" s="561">
        <f t="shared" si="47"/>
        <v>0</v>
      </c>
      <c r="Y155" s="561">
        <f t="shared" si="47"/>
        <v>0</v>
      </c>
      <c r="Z155" s="561">
        <f t="shared" si="47"/>
        <v>0</v>
      </c>
      <c r="AA155" s="561">
        <f t="shared" si="47"/>
        <v>0</v>
      </c>
      <c r="AB155" s="561">
        <f t="shared" si="47"/>
        <v>0</v>
      </c>
      <c r="AC155" s="561">
        <f t="shared" si="47"/>
        <v>0</v>
      </c>
      <c r="AD155" s="561">
        <f t="shared" si="47"/>
        <v>0</v>
      </c>
      <c r="AE155" s="561">
        <f t="shared" si="47"/>
        <v>0</v>
      </c>
      <c r="AF155" s="561"/>
      <c r="AG155" s="561"/>
      <c r="AH155" s="561"/>
      <c r="AI155" s="561"/>
      <c r="AJ155" s="561"/>
      <c r="AK155" s="561"/>
      <c r="AL155" s="561"/>
      <c r="AM155" s="562"/>
      <c r="AN155" s="664"/>
      <c r="AO155" s="597"/>
    </row>
    <row r="156" spans="1:41" s="291" customFormat="1" ht="112.5">
      <c r="A156" s="598"/>
      <c r="B156" s="599" t="s">
        <v>714</v>
      </c>
      <c r="C156" s="600"/>
      <c r="D156" s="601"/>
      <c r="E156" s="601"/>
      <c r="F156" s="601"/>
      <c r="G156" s="601"/>
      <c r="H156" s="601"/>
      <c r="I156" s="598"/>
      <c r="J156" s="603"/>
      <c r="K156" s="604"/>
      <c r="L156" s="605"/>
      <c r="M156" s="605"/>
      <c r="N156" s="583"/>
      <c r="O156" s="583"/>
      <c r="P156" s="583"/>
      <c r="Q156" s="583"/>
      <c r="R156" s="637"/>
      <c r="S156" s="637"/>
      <c r="T156" s="583"/>
      <c r="U156" s="583"/>
      <c r="V156" s="583"/>
      <c r="W156" s="730"/>
      <c r="X156" s="583"/>
      <c r="Y156" s="583"/>
      <c r="Z156" s="583"/>
      <c r="AA156" s="583"/>
      <c r="AB156" s="583"/>
      <c r="AC156" s="583"/>
      <c r="AD156" s="583"/>
      <c r="AE156" s="583"/>
      <c r="AF156" s="583"/>
      <c r="AG156" s="583"/>
      <c r="AH156" s="583"/>
      <c r="AI156" s="583"/>
      <c r="AJ156" s="583"/>
      <c r="AK156" s="583"/>
      <c r="AL156" s="583"/>
      <c r="AM156" s="583"/>
      <c r="AN156" s="662"/>
      <c r="AO156" s="606"/>
    </row>
    <row r="157" spans="1:41" s="291" customFormat="1">
      <c r="A157" s="598"/>
      <c r="B157" s="607" t="s">
        <v>715</v>
      </c>
      <c r="C157" s="600"/>
      <c r="D157" s="601"/>
      <c r="E157" s="601"/>
      <c r="F157" s="601"/>
      <c r="G157" s="601"/>
      <c r="H157" s="601"/>
      <c r="I157" s="598"/>
      <c r="J157" s="603"/>
      <c r="K157" s="604"/>
      <c r="L157" s="605"/>
      <c r="M157" s="605"/>
      <c r="N157" s="583"/>
      <c r="O157" s="583"/>
      <c r="P157" s="583"/>
      <c r="Q157" s="583"/>
      <c r="R157" s="637"/>
      <c r="S157" s="637"/>
      <c r="T157" s="583"/>
      <c r="U157" s="583"/>
      <c r="V157" s="583"/>
      <c r="W157" s="730"/>
      <c r="X157" s="583"/>
      <c r="Y157" s="583"/>
      <c r="Z157" s="583"/>
      <c r="AA157" s="583"/>
      <c r="AB157" s="583"/>
      <c r="AC157" s="583"/>
      <c r="AD157" s="583"/>
      <c r="AE157" s="583"/>
      <c r="AF157" s="583"/>
      <c r="AG157" s="583"/>
      <c r="AH157" s="583"/>
      <c r="AI157" s="583"/>
      <c r="AJ157" s="583"/>
      <c r="AK157" s="583"/>
      <c r="AL157" s="583"/>
      <c r="AM157" s="583"/>
      <c r="AN157" s="662"/>
      <c r="AO157" s="606"/>
    </row>
    <row r="158" spans="1:41" s="291" customFormat="1">
      <c r="A158" s="598"/>
      <c r="B158" s="607" t="s">
        <v>727</v>
      </c>
      <c r="C158" s="600"/>
      <c r="D158" s="601"/>
      <c r="E158" s="601"/>
      <c r="F158" s="601"/>
      <c r="G158" s="601"/>
      <c r="H158" s="601"/>
      <c r="I158" s="598"/>
      <c r="J158" s="603"/>
      <c r="K158" s="604"/>
      <c r="L158" s="605"/>
      <c r="M158" s="605"/>
      <c r="N158" s="583"/>
      <c r="O158" s="583"/>
      <c r="P158" s="583"/>
      <c r="Q158" s="583"/>
      <c r="R158" s="637"/>
      <c r="S158" s="637"/>
      <c r="T158" s="583"/>
      <c r="U158" s="583"/>
      <c r="V158" s="583"/>
      <c r="W158" s="730"/>
      <c r="X158" s="583"/>
      <c r="Y158" s="583"/>
      <c r="Z158" s="583"/>
      <c r="AA158" s="583"/>
      <c r="AB158" s="583"/>
      <c r="AC158" s="583"/>
      <c r="AD158" s="583"/>
      <c r="AE158" s="583"/>
      <c r="AF158" s="583"/>
      <c r="AG158" s="583"/>
      <c r="AH158" s="583"/>
      <c r="AI158" s="583"/>
      <c r="AJ158" s="583"/>
      <c r="AK158" s="583"/>
      <c r="AL158" s="583"/>
      <c r="AM158" s="583"/>
      <c r="AN158" s="662"/>
      <c r="AO158" s="606"/>
    </row>
    <row r="159" spans="1:41" s="291" customFormat="1">
      <c r="A159" s="598"/>
      <c r="B159" s="607" t="s">
        <v>728</v>
      </c>
      <c r="C159" s="600"/>
      <c r="D159" s="601"/>
      <c r="E159" s="601"/>
      <c r="F159" s="601"/>
      <c r="G159" s="601"/>
      <c r="H159" s="601"/>
      <c r="I159" s="598"/>
      <c r="J159" s="603"/>
      <c r="K159" s="604"/>
      <c r="L159" s="605"/>
      <c r="M159" s="605"/>
      <c r="N159" s="583"/>
      <c r="O159" s="583"/>
      <c r="P159" s="583"/>
      <c r="Q159" s="583"/>
      <c r="R159" s="637"/>
      <c r="S159" s="637"/>
      <c r="T159" s="583"/>
      <c r="U159" s="583"/>
      <c r="V159" s="583"/>
      <c r="W159" s="730"/>
      <c r="X159" s="583"/>
      <c r="Y159" s="583"/>
      <c r="Z159" s="583"/>
      <c r="AA159" s="583"/>
      <c r="AB159" s="583"/>
      <c r="AC159" s="583"/>
      <c r="AD159" s="583"/>
      <c r="AE159" s="583"/>
      <c r="AF159" s="583"/>
      <c r="AG159" s="583"/>
      <c r="AH159" s="583"/>
      <c r="AI159" s="583"/>
      <c r="AJ159" s="583"/>
      <c r="AK159" s="583"/>
      <c r="AL159" s="583"/>
      <c r="AM159" s="583"/>
      <c r="AN159" s="662"/>
      <c r="AO159" s="606"/>
    </row>
    <row r="160" spans="1:41" s="291" customFormat="1">
      <c r="A160" s="598"/>
      <c r="B160" s="607" t="s">
        <v>718</v>
      </c>
      <c r="C160" s="600"/>
      <c r="D160" s="601"/>
      <c r="E160" s="601"/>
      <c r="F160" s="601"/>
      <c r="G160" s="601"/>
      <c r="H160" s="601"/>
      <c r="I160" s="598"/>
      <c r="J160" s="603"/>
      <c r="K160" s="604"/>
      <c r="L160" s="605"/>
      <c r="M160" s="605"/>
      <c r="N160" s="583"/>
      <c r="O160" s="583"/>
      <c r="P160" s="583"/>
      <c r="Q160" s="583"/>
      <c r="R160" s="637"/>
      <c r="S160" s="637"/>
      <c r="T160" s="583"/>
      <c r="U160" s="583"/>
      <c r="V160" s="583"/>
      <c r="W160" s="730"/>
      <c r="X160" s="583"/>
      <c r="Y160" s="583"/>
      <c r="Z160" s="583"/>
      <c r="AA160" s="583"/>
      <c r="AB160" s="583"/>
      <c r="AC160" s="583"/>
      <c r="AD160" s="583"/>
      <c r="AE160" s="583"/>
      <c r="AF160" s="583"/>
      <c r="AG160" s="583"/>
      <c r="AH160" s="583"/>
      <c r="AI160" s="583"/>
      <c r="AJ160" s="583"/>
      <c r="AK160" s="583"/>
      <c r="AL160" s="583"/>
      <c r="AM160" s="583"/>
      <c r="AN160" s="662"/>
      <c r="AO160" s="606"/>
    </row>
    <row r="161" spans="1:41" s="291" customFormat="1" ht="112.5">
      <c r="A161" s="598"/>
      <c r="B161" s="607" t="s">
        <v>716</v>
      </c>
      <c r="C161" s="600"/>
      <c r="D161" s="601"/>
      <c r="E161" s="601"/>
      <c r="F161" s="601"/>
      <c r="G161" s="601"/>
      <c r="H161" s="601"/>
      <c r="I161" s="598"/>
      <c r="J161" s="603"/>
      <c r="K161" s="604"/>
      <c r="L161" s="605"/>
      <c r="M161" s="605"/>
      <c r="N161" s="583"/>
      <c r="O161" s="583"/>
      <c r="P161" s="583"/>
      <c r="Q161" s="583"/>
      <c r="R161" s="637"/>
      <c r="S161" s="637"/>
      <c r="T161" s="583"/>
      <c r="U161" s="583"/>
      <c r="V161" s="583"/>
      <c r="W161" s="730"/>
      <c r="X161" s="583"/>
      <c r="Y161" s="583"/>
      <c r="Z161" s="583"/>
      <c r="AA161" s="583"/>
      <c r="AB161" s="583"/>
      <c r="AC161" s="583"/>
      <c r="AD161" s="583"/>
      <c r="AE161" s="583"/>
      <c r="AF161" s="583"/>
      <c r="AG161" s="583"/>
      <c r="AH161" s="583"/>
      <c r="AI161" s="583"/>
      <c r="AJ161" s="583"/>
      <c r="AK161" s="583"/>
      <c r="AL161" s="583"/>
      <c r="AM161" s="583"/>
      <c r="AN161" s="662"/>
      <c r="AO161" s="606"/>
    </row>
    <row r="162" spans="1:41" s="291" customFormat="1">
      <c r="A162" s="611">
        <f>A164</f>
        <v>2</v>
      </c>
      <c r="B162" s="607" t="s">
        <v>729</v>
      </c>
      <c r="C162" s="600"/>
      <c r="D162" s="601"/>
      <c r="E162" s="601"/>
      <c r="F162" s="601"/>
      <c r="G162" s="601"/>
      <c r="H162" s="601"/>
      <c r="I162" s="598"/>
      <c r="J162" s="603"/>
      <c r="K162" s="604"/>
      <c r="L162" s="605"/>
      <c r="M162" s="605"/>
      <c r="N162" s="583">
        <f>SUM(N163:N164)</f>
        <v>931.74900000000002</v>
      </c>
      <c r="O162" s="583">
        <f t="shared" ref="O162:AE162" si="48">SUM(O163:O164)</f>
        <v>235.86</v>
      </c>
      <c r="P162" s="583">
        <f t="shared" si="48"/>
        <v>695.88900000000001</v>
      </c>
      <c r="Q162" s="583">
        <f t="shared" si="48"/>
        <v>0</v>
      </c>
      <c r="R162" s="637">
        <f t="shared" si="48"/>
        <v>0</v>
      </c>
      <c r="S162" s="637">
        <f t="shared" si="48"/>
        <v>0</v>
      </c>
      <c r="T162" s="583">
        <f t="shared" si="48"/>
        <v>0</v>
      </c>
      <c r="U162" s="583">
        <f t="shared" si="48"/>
        <v>0</v>
      </c>
      <c r="V162" s="583">
        <f t="shared" si="48"/>
        <v>0</v>
      </c>
      <c r="W162" s="730">
        <f t="shared" si="48"/>
        <v>0</v>
      </c>
      <c r="X162" s="583">
        <f t="shared" si="48"/>
        <v>0</v>
      </c>
      <c r="Y162" s="583">
        <f t="shared" si="48"/>
        <v>0</v>
      </c>
      <c r="Z162" s="583">
        <f t="shared" si="48"/>
        <v>0</v>
      </c>
      <c r="AA162" s="583">
        <f t="shared" si="48"/>
        <v>0</v>
      </c>
      <c r="AB162" s="583">
        <f t="shared" si="48"/>
        <v>0</v>
      </c>
      <c r="AC162" s="583">
        <f t="shared" si="48"/>
        <v>0</v>
      </c>
      <c r="AD162" s="583">
        <f t="shared" si="48"/>
        <v>0</v>
      </c>
      <c r="AE162" s="583">
        <f t="shared" si="48"/>
        <v>0</v>
      </c>
      <c r="AF162" s="583"/>
      <c r="AG162" s="583"/>
      <c r="AH162" s="583"/>
      <c r="AI162" s="583"/>
      <c r="AJ162" s="583"/>
      <c r="AK162" s="583"/>
      <c r="AL162" s="583"/>
      <c r="AM162" s="583"/>
      <c r="AN162" s="662"/>
      <c r="AO162" s="606"/>
    </row>
    <row r="163" spans="1:41" ht="114.75" outlineLevel="1">
      <c r="A163" s="612">
        <v>1</v>
      </c>
      <c r="B163" s="497" t="s">
        <v>773</v>
      </c>
      <c r="C163" s="546"/>
      <c r="D163" s="498"/>
      <c r="E163" s="498"/>
      <c r="F163" s="498"/>
      <c r="G163" s="498"/>
      <c r="H163" s="498"/>
      <c r="I163" s="614">
        <v>5</v>
      </c>
      <c r="J163" s="496"/>
      <c r="K163" s="499"/>
      <c r="L163" s="500"/>
      <c r="M163" s="500"/>
      <c r="N163" s="501">
        <v>736.00800000000004</v>
      </c>
      <c r="O163" s="496">
        <v>234.095</v>
      </c>
      <c r="P163" s="496">
        <f>N163-O163</f>
        <v>501.91300000000001</v>
      </c>
      <c r="Q163" s="502"/>
      <c r="R163" s="500"/>
      <c r="S163" s="500"/>
      <c r="T163" s="502"/>
      <c r="U163" s="526">
        <v>0</v>
      </c>
      <c r="V163" s="496"/>
      <c r="W163" s="731">
        <f>U163+V163</f>
        <v>0</v>
      </c>
      <c r="X163" s="526"/>
      <c r="Y163" s="526"/>
      <c r="Z163" s="526"/>
      <c r="AA163" s="526"/>
      <c r="AB163" s="526"/>
      <c r="AC163" s="526"/>
      <c r="AD163" s="526"/>
      <c r="AE163" s="527"/>
      <c r="AF163" s="527"/>
      <c r="AG163" s="527"/>
      <c r="AH163" s="527"/>
      <c r="AI163" s="527"/>
      <c r="AJ163" s="527"/>
      <c r="AK163" s="527"/>
      <c r="AL163" s="527"/>
      <c r="AM163" s="502"/>
      <c r="AN163" s="502"/>
      <c r="AO163" s="595" t="s">
        <v>825</v>
      </c>
    </row>
    <row r="164" spans="1:41" ht="114.75" outlineLevel="1">
      <c r="A164" s="612">
        <f>A163+1</f>
        <v>2</v>
      </c>
      <c r="B164" s="497" t="s">
        <v>771</v>
      </c>
      <c r="C164" s="546"/>
      <c r="D164" s="498"/>
      <c r="E164" s="498"/>
      <c r="F164" s="498"/>
      <c r="G164" s="498"/>
      <c r="H164" s="498"/>
      <c r="I164" s="614">
        <v>41</v>
      </c>
      <c r="J164" s="496"/>
      <c r="K164" s="499"/>
      <c r="L164" s="500"/>
      <c r="M164" s="500"/>
      <c r="N164" s="501">
        <v>195.74100000000001</v>
      </c>
      <c r="O164" s="496">
        <v>1.7649999999999999</v>
      </c>
      <c r="P164" s="496">
        <f>N164-O164</f>
        <v>193.976</v>
      </c>
      <c r="Q164" s="502"/>
      <c r="R164" s="500"/>
      <c r="S164" s="500"/>
      <c r="T164" s="502"/>
      <c r="U164" s="526">
        <v>0</v>
      </c>
      <c r="V164" s="496"/>
      <c r="W164" s="731">
        <f>U164+V164</f>
        <v>0</v>
      </c>
      <c r="X164" s="526"/>
      <c r="Y164" s="526"/>
      <c r="Z164" s="526"/>
      <c r="AA164" s="526"/>
      <c r="AB164" s="526"/>
      <c r="AC164" s="526"/>
      <c r="AD164" s="526"/>
      <c r="AE164" s="527"/>
      <c r="AF164" s="527"/>
      <c r="AG164" s="527"/>
      <c r="AH164" s="527"/>
      <c r="AI164" s="527"/>
      <c r="AJ164" s="527"/>
      <c r="AK164" s="527"/>
      <c r="AL164" s="527"/>
      <c r="AM164" s="502"/>
      <c r="AN164" s="502"/>
      <c r="AO164" s="595" t="s">
        <v>826</v>
      </c>
    </row>
    <row r="165" spans="1:41" s="291" customFormat="1">
      <c r="A165" s="611">
        <f>A166-A164</f>
        <v>1</v>
      </c>
      <c r="B165" s="607" t="s">
        <v>730</v>
      </c>
      <c r="C165" s="600"/>
      <c r="D165" s="601"/>
      <c r="E165" s="601"/>
      <c r="F165" s="601"/>
      <c r="G165" s="601"/>
      <c r="H165" s="601"/>
      <c r="I165" s="598"/>
      <c r="J165" s="603"/>
      <c r="K165" s="604"/>
      <c r="L165" s="605"/>
      <c r="M165" s="605"/>
      <c r="N165" s="583">
        <f>N166</f>
        <v>2295</v>
      </c>
      <c r="O165" s="583">
        <f t="shared" ref="O165:W165" si="49">O166</f>
        <v>0</v>
      </c>
      <c r="P165" s="583">
        <f t="shared" si="49"/>
        <v>2295</v>
      </c>
      <c r="Q165" s="583">
        <f t="shared" si="49"/>
        <v>0</v>
      </c>
      <c r="R165" s="637">
        <f t="shared" si="49"/>
        <v>0</v>
      </c>
      <c r="S165" s="637">
        <f t="shared" si="49"/>
        <v>0</v>
      </c>
      <c r="T165" s="583">
        <f t="shared" si="49"/>
        <v>0</v>
      </c>
      <c r="U165" s="583">
        <f t="shared" si="49"/>
        <v>0</v>
      </c>
      <c r="V165" s="583">
        <f t="shared" si="49"/>
        <v>0</v>
      </c>
      <c r="W165" s="730">
        <f t="shared" si="49"/>
        <v>0</v>
      </c>
      <c r="X165" s="583"/>
      <c r="Y165" s="583"/>
      <c r="Z165" s="583"/>
      <c r="AA165" s="583"/>
      <c r="AB165" s="583"/>
      <c r="AC165" s="583"/>
      <c r="AD165" s="583"/>
      <c r="AE165" s="583"/>
      <c r="AF165" s="583"/>
      <c r="AG165" s="583"/>
      <c r="AH165" s="583"/>
      <c r="AI165" s="583"/>
      <c r="AJ165" s="583"/>
      <c r="AK165" s="583"/>
      <c r="AL165" s="583"/>
      <c r="AM165" s="583"/>
      <c r="AN165" s="662"/>
      <c r="AO165" s="606"/>
    </row>
    <row r="166" spans="1:41" ht="114.75" outlineLevel="1">
      <c r="A166" s="500">
        <f>A164+1</f>
        <v>3</v>
      </c>
      <c r="B166" s="507" t="s">
        <v>781</v>
      </c>
      <c r="C166" s="551"/>
      <c r="D166" s="498"/>
      <c r="E166" s="498"/>
      <c r="F166" s="498"/>
      <c r="G166" s="498"/>
      <c r="H166" s="498"/>
      <c r="I166" s="615">
        <v>5</v>
      </c>
      <c r="J166" s="496"/>
      <c r="K166" s="499"/>
      <c r="L166" s="500"/>
      <c r="M166" s="500"/>
      <c r="N166" s="501">
        <v>2295</v>
      </c>
      <c r="O166" s="496">
        <v>0</v>
      </c>
      <c r="P166" s="496">
        <f>N166-O166</f>
        <v>2295</v>
      </c>
      <c r="Q166" s="502"/>
      <c r="R166" s="500"/>
      <c r="S166" s="500"/>
      <c r="T166" s="502"/>
      <c r="U166" s="526">
        <v>0</v>
      </c>
      <c r="V166" s="496"/>
      <c r="W166" s="731">
        <f>U166+V166</f>
        <v>0</v>
      </c>
      <c r="X166" s="526"/>
      <c r="Y166" s="526"/>
      <c r="Z166" s="526"/>
      <c r="AA166" s="526"/>
      <c r="AB166" s="526"/>
      <c r="AC166" s="526"/>
      <c r="AD166" s="526"/>
      <c r="AE166" s="527"/>
      <c r="AF166" s="527"/>
      <c r="AG166" s="527"/>
      <c r="AH166" s="527"/>
      <c r="AI166" s="527"/>
      <c r="AJ166" s="527"/>
      <c r="AK166" s="527"/>
      <c r="AL166" s="527"/>
      <c r="AM166" s="502"/>
      <c r="AN166" s="502"/>
      <c r="AO166" s="595"/>
    </row>
    <row r="167" spans="1:41" s="291" customFormat="1">
      <c r="A167" s="598"/>
      <c r="B167" s="607" t="s">
        <v>717</v>
      </c>
      <c r="C167" s="600"/>
      <c r="D167" s="601"/>
      <c r="E167" s="601"/>
      <c r="F167" s="601"/>
      <c r="G167" s="601"/>
      <c r="H167" s="601"/>
      <c r="I167" s="598"/>
      <c r="J167" s="603"/>
      <c r="K167" s="604"/>
      <c r="L167" s="605"/>
      <c r="M167" s="605"/>
      <c r="N167" s="583"/>
      <c r="O167" s="583"/>
      <c r="P167" s="583"/>
      <c r="Q167" s="583"/>
      <c r="R167" s="637"/>
      <c r="S167" s="637"/>
      <c r="T167" s="583"/>
      <c r="U167" s="583"/>
      <c r="V167" s="583"/>
      <c r="W167" s="730"/>
      <c r="X167" s="583"/>
      <c r="Y167" s="583"/>
      <c r="Z167" s="583"/>
      <c r="AA167" s="583"/>
      <c r="AB167" s="583"/>
      <c r="AC167" s="583"/>
      <c r="AD167" s="583"/>
      <c r="AE167" s="583"/>
      <c r="AF167" s="583"/>
      <c r="AG167" s="583"/>
      <c r="AH167" s="583"/>
      <c r="AI167" s="583"/>
      <c r="AJ167" s="583"/>
      <c r="AK167" s="583"/>
      <c r="AL167" s="583"/>
      <c r="AM167" s="583"/>
      <c r="AN167" s="662"/>
      <c r="AO167" s="606"/>
    </row>
    <row r="168" spans="1:41">
      <c r="A168" s="500"/>
      <c r="B168" s="512"/>
      <c r="C168" s="548"/>
      <c r="D168" s="498"/>
      <c r="E168" s="498"/>
      <c r="F168" s="498"/>
      <c r="G168" s="498"/>
      <c r="H168" s="498"/>
      <c r="I168" s="615"/>
      <c r="J168" s="496"/>
      <c r="K168" s="499"/>
      <c r="L168" s="500"/>
      <c r="M168" s="500"/>
      <c r="N168" s="501"/>
      <c r="O168" s="496"/>
      <c r="P168" s="496"/>
      <c r="Q168" s="502"/>
      <c r="R168" s="500"/>
      <c r="S168" s="500"/>
      <c r="T168" s="502"/>
      <c r="U168" s="526"/>
      <c r="V168" s="496"/>
      <c r="W168" s="731">
        <f>U168+V168</f>
        <v>0</v>
      </c>
      <c r="X168" s="526"/>
      <c r="Y168" s="526"/>
      <c r="Z168" s="526"/>
      <c r="AA168" s="526"/>
      <c r="AB168" s="526"/>
      <c r="AC168" s="526"/>
      <c r="AD168" s="526"/>
      <c r="AE168" s="527"/>
      <c r="AF168" s="527"/>
      <c r="AG168" s="527"/>
      <c r="AH168" s="527"/>
      <c r="AI168" s="527"/>
      <c r="AJ168" s="527"/>
      <c r="AK168" s="527"/>
      <c r="AL168" s="527"/>
      <c r="AM168" s="502"/>
      <c r="AN168" s="665"/>
      <c r="AO168" s="595"/>
    </row>
    <row r="169" spans="1:41">
      <c r="A169" s="500"/>
      <c r="B169" s="512"/>
      <c r="C169" s="548"/>
      <c r="D169" s="498"/>
      <c r="E169" s="498"/>
      <c r="F169" s="498"/>
      <c r="G169" s="498"/>
      <c r="H169" s="498"/>
      <c r="I169" s="615"/>
      <c r="J169" s="496"/>
      <c r="K169" s="499"/>
      <c r="L169" s="500"/>
      <c r="M169" s="500"/>
      <c r="N169" s="501"/>
      <c r="O169" s="496"/>
      <c r="P169" s="496"/>
      <c r="Q169" s="502"/>
      <c r="R169" s="500"/>
      <c r="S169" s="500"/>
      <c r="T169" s="502"/>
      <c r="U169" s="526"/>
      <c r="V169" s="496"/>
      <c r="W169" s="731">
        <f>U169+V169</f>
        <v>0</v>
      </c>
      <c r="X169" s="526"/>
      <c r="Y169" s="526"/>
      <c r="Z169" s="526"/>
      <c r="AA169" s="526"/>
      <c r="AB169" s="526"/>
      <c r="AC169" s="526"/>
      <c r="AD169" s="526"/>
      <c r="AE169" s="527"/>
      <c r="AF169" s="527"/>
      <c r="AG169" s="527"/>
      <c r="AH169" s="527"/>
      <c r="AI169" s="527"/>
      <c r="AJ169" s="527"/>
      <c r="AK169" s="527"/>
      <c r="AL169" s="527"/>
      <c r="AM169" s="502"/>
      <c r="AN169" s="665"/>
      <c r="AO169" s="595"/>
    </row>
    <row r="170" spans="1:41" s="358" customFormat="1" ht="112.5">
      <c r="A170" s="494"/>
      <c r="B170" s="490" t="s">
        <v>838</v>
      </c>
      <c r="C170" s="556"/>
      <c r="D170" s="491"/>
      <c r="E170" s="491"/>
      <c r="F170" s="491"/>
      <c r="G170" s="491"/>
      <c r="H170" s="491"/>
      <c r="I170" s="618"/>
      <c r="J170" s="489"/>
      <c r="K170" s="493"/>
      <c r="L170" s="494"/>
      <c r="M170" s="494"/>
      <c r="N170" s="561">
        <f>SUM(N171:N186)</f>
        <v>2369.5160000000001</v>
      </c>
      <c r="O170" s="561">
        <f t="shared" ref="O170:AE170" si="50">SUM(O171:O186)</f>
        <v>2306.5320000000002</v>
      </c>
      <c r="P170" s="561">
        <f t="shared" si="50"/>
        <v>62.984000000000002</v>
      </c>
      <c r="Q170" s="561">
        <f t="shared" si="50"/>
        <v>0</v>
      </c>
      <c r="R170" s="638">
        <f t="shared" si="50"/>
        <v>0</v>
      </c>
      <c r="S170" s="638">
        <f t="shared" si="50"/>
        <v>0</v>
      </c>
      <c r="T170" s="561">
        <f t="shared" si="50"/>
        <v>0</v>
      </c>
      <c r="U170" s="561">
        <f t="shared" si="50"/>
        <v>0</v>
      </c>
      <c r="V170" s="561">
        <f t="shared" si="50"/>
        <v>0</v>
      </c>
      <c r="W170" s="732">
        <f t="shared" si="50"/>
        <v>0</v>
      </c>
      <c r="X170" s="561">
        <f t="shared" si="50"/>
        <v>0</v>
      </c>
      <c r="Y170" s="561">
        <f t="shared" si="50"/>
        <v>0</v>
      </c>
      <c r="Z170" s="561">
        <f t="shared" si="50"/>
        <v>0</v>
      </c>
      <c r="AA170" s="561">
        <f t="shared" si="50"/>
        <v>0</v>
      </c>
      <c r="AB170" s="561">
        <f t="shared" si="50"/>
        <v>0</v>
      </c>
      <c r="AC170" s="561">
        <f t="shared" si="50"/>
        <v>0</v>
      </c>
      <c r="AD170" s="561">
        <f t="shared" si="50"/>
        <v>0</v>
      </c>
      <c r="AE170" s="561">
        <f t="shared" si="50"/>
        <v>0</v>
      </c>
      <c r="AF170" s="561"/>
      <c r="AG170" s="561"/>
      <c r="AH170" s="561"/>
      <c r="AI170" s="561"/>
      <c r="AJ170" s="561"/>
      <c r="AK170" s="561"/>
      <c r="AL170" s="561"/>
      <c r="AM170" s="525"/>
      <c r="AN170" s="663"/>
      <c r="AO170" s="596"/>
    </row>
    <row r="171" spans="1:41" ht="114.75">
      <c r="A171" s="500">
        <v>1</v>
      </c>
      <c r="B171" s="608" t="s">
        <v>765</v>
      </c>
      <c r="C171" s="609"/>
      <c r="D171" s="498"/>
      <c r="E171" s="498"/>
      <c r="F171" s="498"/>
      <c r="G171" s="498"/>
      <c r="H171" s="498"/>
      <c r="I171" s="617"/>
      <c r="J171" s="496"/>
      <c r="K171" s="499"/>
      <c r="L171" s="500"/>
      <c r="M171" s="500"/>
      <c r="N171" s="501">
        <v>364.07</v>
      </c>
      <c r="O171" s="496">
        <v>324.72000000000003</v>
      </c>
      <c r="P171" s="496">
        <f t="shared" ref="P171:P186" si="51">N171-O171</f>
        <v>39.35</v>
      </c>
      <c r="Q171" s="502"/>
      <c r="R171" s="500"/>
      <c r="S171" s="500"/>
      <c r="T171" s="502"/>
      <c r="U171" s="526">
        <v>0</v>
      </c>
      <c r="V171" s="496"/>
      <c r="W171" s="731">
        <f t="shared" ref="W171:W186" si="52">U171+V171</f>
        <v>0</v>
      </c>
      <c r="X171" s="526"/>
      <c r="Y171" s="526"/>
      <c r="Z171" s="526"/>
      <c r="AA171" s="526"/>
      <c r="AB171" s="526"/>
      <c r="AC171" s="526"/>
      <c r="AD171" s="526"/>
      <c r="AE171" s="527"/>
      <c r="AF171" s="527"/>
      <c r="AG171" s="527"/>
      <c r="AH171" s="527"/>
      <c r="AI171" s="527"/>
      <c r="AJ171" s="527"/>
      <c r="AK171" s="527"/>
      <c r="AL171" s="527"/>
      <c r="AM171" s="502"/>
      <c r="AN171" s="665"/>
      <c r="AO171" s="595" t="s">
        <v>819</v>
      </c>
    </row>
    <row r="172" spans="1:41" ht="153">
      <c r="A172" s="500">
        <f>A171+1</f>
        <v>2</v>
      </c>
      <c r="B172" s="506" t="s">
        <v>766</v>
      </c>
      <c r="C172" s="550"/>
      <c r="D172" s="498"/>
      <c r="E172" s="498"/>
      <c r="F172" s="498"/>
      <c r="G172" s="498"/>
      <c r="H172" s="498"/>
      <c r="I172" s="615"/>
      <c r="J172" s="496"/>
      <c r="K172" s="499"/>
      <c r="L172" s="500"/>
      <c r="M172" s="500"/>
      <c r="N172" s="501">
        <v>264.37200000000001</v>
      </c>
      <c r="O172" s="496">
        <v>264.37200000000001</v>
      </c>
      <c r="P172" s="496">
        <f t="shared" si="51"/>
        <v>0</v>
      </c>
      <c r="Q172" s="502"/>
      <c r="R172" s="500"/>
      <c r="S172" s="500"/>
      <c r="T172" s="502"/>
      <c r="U172" s="526">
        <v>0</v>
      </c>
      <c r="V172" s="496"/>
      <c r="W172" s="731">
        <f t="shared" si="52"/>
        <v>0</v>
      </c>
      <c r="X172" s="526"/>
      <c r="Y172" s="526"/>
      <c r="Z172" s="526"/>
      <c r="AA172" s="526"/>
      <c r="AB172" s="526"/>
      <c r="AC172" s="526"/>
      <c r="AD172" s="526"/>
      <c r="AE172" s="527"/>
      <c r="AF172" s="527"/>
      <c r="AG172" s="527"/>
      <c r="AH172" s="527"/>
      <c r="AI172" s="527"/>
      <c r="AJ172" s="527"/>
      <c r="AK172" s="527"/>
      <c r="AL172" s="527"/>
      <c r="AM172" s="502"/>
      <c r="AN172" s="665"/>
      <c r="AO172" s="595" t="s">
        <v>820</v>
      </c>
    </row>
    <row r="173" spans="1:41" ht="153">
      <c r="A173" s="500">
        <f t="shared" ref="A173:A181" si="53">A172+1</f>
        <v>3</v>
      </c>
      <c r="B173" s="507" t="s">
        <v>767</v>
      </c>
      <c r="C173" s="551"/>
      <c r="D173" s="498"/>
      <c r="E173" s="498"/>
      <c r="F173" s="498"/>
      <c r="G173" s="498"/>
      <c r="H173" s="498"/>
      <c r="I173" s="615"/>
      <c r="J173" s="496"/>
      <c r="K173" s="499"/>
      <c r="L173" s="500"/>
      <c r="M173" s="500"/>
      <c r="N173" s="501">
        <v>1266.3230000000001</v>
      </c>
      <c r="O173" s="496">
        <v>1266.3230000000001</v>
      </c>
      <c r="P173" s="496">
        <f t="shared" si="51"/>
        <v>0</v>
      </c>
      <c r="Q173" s="502"/>
      <c r="R173" s="500"/>
      <c r="S173" s="500"/>
      <c r="T173" s="502"/>
      <c r="U173" s="526">
        <v>0</v>
      </c>
      <c r="V173" s="496"/>
      <c r="W173" s="731">
        <f t="shared" si="52"/>
        <v>0</v>
      </c>
      <c r="X173" s="526"/>
      <c r="Y173" s="526"/>
      <c r="Z173" s="526"/>
      <c r="AA173" s="526"/>
      <c r="AB173" s="526"/>
      <c r="AC173" s="526"/>
      <c r="AD173" s="526"/>
      <c r="AE173" s="527"/>
      <c r="AF173" s="527"/>
      <c r="AG173" s="527"/>
      <c r="AH173" s="527"/>
      <c r="AI173" s="527"/>
      <c r="AJ173" s="527"/>
      <c r="AK173" s="527"/>
      <c r="AL173" s="527"/>
      <c r="AM173" s="502"/>
      <c r="AN173" s="665"/>
      <c r="AO173" s="595" t="s">
        <v>821</v>
      </c>
    </row>
    <row r="174" spans="1:41" ht="153">
      <c r="A174" s="500">
        <f t="shared" si="53"/>
        <v>4</v>
      </c>
      <c r="B174" s="505" t="s">
        <v>768</v>
      </c>
      <c r="C174" s="549"/>
      <c r="D174" s="498"/>
      <c r="E174" s="498"/>
      <c r="F174" s="498"/>
      <c r="G174" s="498"/>
      <c r="H174" s="498"/>
      <c r="I174" s="619"/>
      <c r="J174" s="496"/>
      <c r="K174" s="499"/>
      <c r="L174" s="500"/>
      <c r="M174" s="500"/>
      <c r="N174" s="501">
        <v>101.5</v>
      </c>
      <c r="O174" s="496">
        <v>103.434</v>
      </c>
      <c r="P174" s="496">
        <f t="shared" si="51"/>
        <v>-1.9339999999999999</v>
      </c>
      <c r="Q174" s="502"/>
      <c r="R174" s="500"/>
      <c r="S174" s="500"/>
      <c r="T174" s="502"/>
      <c r="U174" s="526">
        <v>0</v>
      </c>
      <c r="V174" s="496"/>
      <c r="W174" s="731">
        <f t="shared" si="52"/>
        <v>0</v>
      </c>
      <c r="X174" s="526"/>
      <c r="Y174" s="526"/>
      <c r="Z174" s="526"/>
      <c r="AA174" s="526"/>
      <c r="AB174" s="526"/>
      <c r="AC174" s="526"/>
      <c r="AD174" s="526"/>
      <c r="AE174" s="527"/>
      <c r="AF174" s="527"/>
      <c r="AG174" s="527"/>
      <c r="AH174" s="527"/>
      <c r="AI174" s="527"/>
      <c r="AJ174" s="527"/>
      <c r="AK174" s="527"/>
      <c r="AL174" s="527"/>
      <c r="AM174" s="502"/>
      <c r="AN174" s="665"/>
      <c r="AO174" s="595" t="s">
        <v>822</v>
      </c>
    </row>
    <row r="175" spans="1:41" ht="153">
      <c r="A175" s="500">
        <f t="shared" si="53"/>
        <v>5</v>
      </c>
      <c r="B175" s="505" t="s">
        <v>769</v>
      </c>
      <c r="C175" s="549"/>
      <c r="D175" s="498"/>
      <c r="E175" s="498"/>
      <c r="F175" s="498"/>
      <c r="G175" s="498"/>
      <c r="H175" s="498"/>
      <c r="I175" s="619"/>
      <c r="J175" s="496"/>
      <c r="K175" s="499"/>
      <c r="L175" s="500"/>
      <c r="M175" s="500"/>
      <c r="N175" s="501">
        <v>44.4</v>
      </c>
      <c r="O175" s="496">
        <v>23.032</v>
      </c>
      <c r="P175" s="496">
        <f t="shared" si="51"/>
        <v>21.367999999999999</v>
      </c>
      <c r="Q175" s="502"/>
      <c r="R175" s="500"/>
      <c r="S175" s="500"/>
      <c r="T175" s="502"/>
      <c r="U175" s="526">
        <v>0</v>
      </c>
      <c r="V175" s="496"/>
      <c r="W175" s="731">
        <f t="shared" si="52"/>
        <v>0</v>
      </c>
      <c r="X175" s="526"/>
      <c r="Y175" s="526"/>
      <c r="Z175" s="526"/>
      <c r="AA175" s="526"/>
      <c r="AB175" s="526"/>
      <c r="AC175" s="526"/>
      <c r="AD175" s="526"/>
      <c r="AE175" s="527"/>
      <c r="AF175" s="527"/>
      <c r="AG175" s="527"/>
      <c r="AH175" s="527"/>
      <c r="AI175" s="527"/>
      <c r="AJ175" s="527"/>
      <c r="AK175" s="527"/>
      <c r="AL175" s="527"/>
      <c r="AM175" s="502"/>
      <c r="AN175" s="665"/>
      <c r="AO175" s="595" t="s">
        <v>823</v>
      </c>
    </row>
    <row r="176" spans="1:41" ht="153">
      <c r="A176" s="500">
        <f t="shared" si="53"/>
        <v>6</v>
      </c>
      <c r="B176" s="505" t="s">
        <v>770</v>
      </c>
      <c r="C176" s="549"/>
      <c r="D176" s="498"/>
      <c r="E176" s="498"/>
      <c r="F176" s="498"/>
      <c r="G176" s="498"/>
      <c r="H176" s="498"/>
      <c r="I176" s="619"/>
      <c r="J176" s="496"/>
      <c r="K176" s="499"/>
      <c r="L176" s="500"/>
      <c r="M176" s="500"/>
      <c r="N176" s="501">
        <v>292.20800000000003</v>
      </c>
      <c r="O176" s="496">
        <v>288.089</v>
      </c>
      <c r="P176" s="496">
        <f t="shared" si="51"/>
        <v>4.1189999999999998</v>
      </c>
      <c r="Q176" s="502"/>
      <c r="R176" s="500"/>
      <c r="S176" s="500"/>
      <c r="T176" s="502"/>
      <c r="U176" s="526">
        <v>0</v>
      </c>
      <c r="V176" s="496"/>
      <c r="W176" s="731">
        <f t="shared" si="52"/>
        <v>0</v>
      </c>
      <c r="X176" s="526"/>
      <c r="Y176" s="526"/>
      <c r="Z176" s="526"/>
      <c r="AA176" s="526"/>
      <c r="AB176" s="526"/>
      <c r="AC176" s="526"/>
      <c r="AD176" s="526"/>
      <c r="AE176" s="527"/>
      <c r="AF176" s="527"/>
      <c r="AG176" s="527"/>
      <c r="AH176" s="527"/>
      <c r="AI176" s="527"/>
      <c r="AJ176" s="527"/>
      <c r="AK176" s="527"/>
      <c r="AL176" s="527"/>
      <c r="AM176" s="502"/>
      <c r="AN176" s="665"/>
      <c r="AO176" s="595" t="s">
        <v>824</v>
      </c>
    </row>
    <row r="177" spans="1:54" ht="153">
      <c r="A177" s="500">
        <f t="shared" si="53"/>
        <v>7</v>
      </c>
      <c r="B177" s="497" t="s">
        <v>777</v>
      </c>
      <c r="C177" s="546"/>
      <c r="D177" s="498"/>
      <c r="E177" s="498"/>
      <c r="F177" s="498"/>
      <c r="G177" s="498"/>
      <c r="H177" s="498"/>
      <c r="I177" s="614"/>
      <c r="J177" s="496"/>
      <c r="K177" s="499"/>
      <c r="L177" s="500"/>
      <c r="M177" s="500"/>
      <c r="N177" s="501">
        <v>36.643000000000001</v>
      </c>
      <c r="O177" s="496">
        <v>36.561999999999998</v>
      </c>
      <c r="P177" s="496">
        <f t="shared" si="51"/>
        <v>8.1000000000000003E-2</v>
      </c>
      <c r="Q177" s="502"/>
      <c r="R177" s="500"/>
      <c r="S177" s="500"/>
      <c r="T177" s="502"/>
      <c r="U177" s="526">
        <v>0</v>
      </c>
      <c r="V177" s="496"/>
      <c r="W177" s="731">
        <f t="shared" si="52"/>
        <v>0</v>
      </c>
      <c r="X177" s="526"/>
      <c r="Y177" s="526"/>
      <c r="Z177" s="526"/>
      <c r="AA177" s="526"/>
      <c r="AB177" s="526"/>
      <c r="AC177" s="526"/>
      <c r="AD177" s="526"/>
      <c r="AE177" s="527"/>
      <c r="AF177" s="527"/>
      <c r="AG177" s="527"/>
      <c r="AH177" s="527"/>
      <c r="AI177" s="527"/>
      <c r="AJ177" s="527"/>
      <c r="AK177" s="527"/>
      <c r="AL177" s="527"/>
      <c r="AM177" s="502"/>
      <c r="AN177" s="665"/>
      <c r="AO177" s="595" t="s">
        <v>827</v>
      </c>
    </row>
    <row r="178" spans="1:54" ht="191.25">
      <c r="A178" s="500">
        <f t="shared" si="53"/>
        <v>8</v>
      </c>
      <c r="B178" s="508" t="s">
        <v>782</v>
      </c>
      <c r="C178" s="552"/>
      <c r="D178" s="498"/>
      <c r="E178" s="498"/>
      <c r="F178" s="498"/>
      <c r="G178" s="498"/>
      <c r="H178" s="498"/>
      <c r="I178" s="615"/>
      <c r="J178" s="496"/>
      <c r="K178" s="499"/>
      <c r="L178" s="500"/>
      <c r="M178" s="500"/>
      <c r="N178" s="501">
        <v>0</v>
      </c>
      <c r="O178" s="496">
        <v>0</v>
      </c>
      <c r="P178" s="496">
        <f t="shared" si="51"/>
        <v>0</v>
      </c>
      <c r="Q178" s="502"/>
      <c r="R178" s="500"/>
      <c r="S178" s="500"/>
      <c r="T178" s="502"/>
      <c r="U178" s="526">
        <v>0</v>
      </c>
      <c r="V178" s="496"/>
      <c r="W178" s="731">
        <f t="shared" si="52"/>
        <v>0</v>
      </c>
      <c r="X178" s="526"/>
      <c r="Y178" s="526"/>
      <c r="Z178" s="526"/>
      <c r="AA178" s="526"/>
      <c r="AB178" s="526"/>
      <c r="AC178" s="526"/>
      <c r="AD178" s="526"/>
      <c r="AE178" s="527"/>
      <c r="AF178" s="527"/>
      <c r="AG178" s="527"/>
      <c r="AH178" s="527"/>
      <c r="AI178" s="527"/>
      <c r="AJ178" s="527"/>
      <c r="AK178" s="527"/>
      <c r="AL178" s="527"/>
      <c r="AM178" s="502"/>
      <c r="AN178" s="665"/>
      <c r="AO178" s="595"/>
    </row>
    <row r="179" spans="1:54" ht="153">
      <c r="A179" s="500">
        <f t="shared" si="53"/>
        <v>9</v>
      </c>
      <c r="B179" s="508" t="s">
        <v>783</v>
      </c>
      <c r="C179" s="552"/>
      <c r="D179" s="498"/>
      <c r="E179" s="498"/>
      <c r="F179" s="498"/>
      <c r="G179" s="498"/>
      <c r="H179" s="498"/>
      <c r="I179" s="615"/>
      <c r="J179" s="496"/>
      <c r="K179" s="499"/>
      <c r="L179" s="500"/>
      <c r="M179" s="500"/>
      <c r="N179" s="501">
        <v>0</v>
      </c>
      <c r="O179" s="496">
        <v>0</v>
      </c>
      <c r="P179" s="496">
        <f t="shared" si="51"/>
        <v>0</v>
      </c>
      <c r="Q179" s="502"/>
      <c r="R179" s="500"/>
      <c r="S179" s="500"/>
      <c r="T179" s="502"/>
      <c r="U179" s="526">
        <v>0</v>
      </c>
      <c r="V179" s="496"/>
      <c r="W179" s="731">
        <f t="shared" si="52"/>
        <v>0</v>
      </c>
      <c r="X179" s="526"/>
      <c r="Y179" s="526"/>
      <c r="Z179" s="526"/>
      <c r="AA179" s="526"/>
      <c r="AB179" s="526"/>
      <c r="AC179" s="526"/>
      <c r="AD179" s="526"/>
      <c r="AE179" s="527"/>
      <c r="AF179" s="527"/>
      <c r="AG179" s="527"/>
      <c r="AH179" s="527"/>
      <c r="AI179" s="527"/>
      <c r="AJ179" s="527"/>
      <c r="AK179" s="527"/>
      <c r="AL179" s="527"/>
      <c r="AM179" s="502"/>
      <c r="AN179" s="665"/>
      <c r="AO179" s="595"/>
    </row>
    <row r="180" spans="1:54" ht="153">
      <c r="A180" s="500">
        <f t="shared" si="53"/>
        <v>10</v>
      </c>
      <c r="B180" s="509" t="s">
        <v>784</v>
      </c>
      <c r="C180" s="553"/>
      <c r="D180" s="498"/>
      <c r="E180" s="498"/>
      <c r="F180" s="498"/>
      <c r="G180" s="498"/>
      <c r="H180" s="498"/>
      <c r="I180" s="615"/>
      <c r="J180" s="496"/>
      <c r="K180" s="499"/>
      <c r="L180" s="500"/>
      <c r="M180" s="500"/>
      <c r="N180" s="501">
        <v>0</v>
      </c>
      <c r="O180" s="496">
        <v>0</v>
      </c>
      <c r="P180" s="496">
        <f t="shared" si="51"/>
        <v>0</v>
      </c>
      <c r="Q180" s="502"/>
      <c r="R180" s="500"/>
      <c r="S180" s="500"/>
      <c r="T180" s="502"/>
      <c r="U180" s="526">
        <v>0</v>
      </c>
      <c r="V180" s="496"/>
      <c r="W180" s="731">
        <f t="shared" si="52"/>
        <v>0</v>
      </c>
      <c r="X180" s="526"/>
      <c r="Y180" s="526"/>
      <c r="Z180" s="526"/>
      <c r="AA180" s="526"/>
      <c r="AB180" s="526"/>
      <c r="AC180" s="526"/>
      <c r="AD180" s="526"/>
      <c r="AE180" s="527"/>
      <c r="AF180" s="527"/>
      <c r="AG180" s="527"/>
      <c r="AH180" s="527"/>
      <c r="AI180" s="527"/>
      <c r="AJ180" s="527"/>
      <c r="AK180" s="527"/>
      <c r="AL180" s="527"/>
      <c r="AM180" s="502"/>
      <c r="AN180" s="665"/>
      <c r="AO180" s="595"/>
    </row>
    <row r="181" spans="1:54" ht="153">
      <c r="A181" s="500">
        <f t="shared" si="53"/>
        <v>11</v>
      </c>
      <c r="B181" s="508" t="s">
        <v>785</v>
      </c>
      <c r="C181" s="553"/>
      <c r="D181" s="498"/>
      <c r="E181" s="498"/>
      <c r="F181" s="498"/>
      <c r="G181" s="498"/>
      <c r="H181" s="498"/>
      <c r="I181" s="615"/>
      <c r="J181" s="496"/>
      <c r="K181" s="499"/>
      <c r="L181" s="500"/>
      <c r="M181" s="500"/>
      <c r="N181" s="501">
        <v>0</v>
      </c>
      <c r="O181" s="496">
        <v>0</v>
      </c>
      <c r="P181" s="496">
        <f t="shared" si="51"/>
        <v>0</v>
      </c>
      <c r="Q181" s="502"/>
      <c r="R181" s="500"/>
      <c r="S181" s="500"/>
      <c r="T181" s="502"/>
      <c r="U181" s="526">
        <v>0</v>
      </c>
      <c r="V181" s="496"/>
      <c r="W181" s="731">
        <f t="shared" si="52"/>
        <v>0</v>
      </c>
      <c r="X181" s="526"/>
      <c r="Y181" s="526"/>
      <c r="Z181" s="526"/>
      <c r="AA181" s="526"/>
      <c r="AB181" s="526"/>
      <c r="AC181" s="526"/>
      <c r="AD181" s="526"/>
      <c r="AE181" s="527"/>
      <c r="AF181" s="527"/>
      <c r="AG181" s="527"/>
      <c r="AH181" s="527"/>
      <c r="AI181" s="527"/>
      <c r="AJ181" s="527"/>
      <c r="AK181" s="527"/>
      <c r="AL181" s="527"/>
      <c r="AM181" s="502"/>
      <c r="AN181" s="666"/>
      <c r="AO181" s="610" t="s">
        <v>837</v>
      </c>
    </row>
    <row r="182" spans="1:54" ht="76.5">
      <c r="A182" s="500">
        <f>A181+1</f>
        <v>12</v>
      </c>
      <c r="B182" s="510" t="s">
        <v>786</v>
      </c>
      <c r="C182" s="554"/>
      <c r="D182" s="498"/>
      <c r="E182" s="498"/>
      <c r="F182" s="498"/>
      <c r="G182" s="498"/>
      <c r="H182" s="498"/>
      <c r="I182" s="615"/>
      <c r="J182" s="496"/>
      <c r="K182" s="499"/>
      <c r="L182" s="500"/>
      <c r="M182" s="500"/>
      <c r="N182" s="501">
        <v>0</v>
      </c>
      <c r="O182" s="496">
        <v>0</v>
      </c>
      <c r="P182" s="496">
        <f t="shared" si="51"/>
        <v>0</v>
      </c>
      <c r="Q182" s="502"/>
      <c r="R182" s="500"/>
      <c r="S182" s="500"/>
      <c r="T182" s="502"/>
      <c r="U182" s="526">
        <v>0</v>
      </c>
      <c r="V182" s="496"/>
      <c r="W182" s="731">
        <f t="shared" si="52"/>
        <v>0</v>
      </c>
      <c r="X182" s="526"/>
      <c r="Y182" s="526"/>
      <c r="Z182" s="526"/>
      <c r="AA182" s="526"/>
      <c r="AB182" s="526"/>
      <c r="AC182" s="526"/>
      <c r="AD182" s="526"/>
      <c r="AE182" s="527"/>
      <c r="AF182" s="527"/>
      <c r="AG182" s="527"/>
      <c r="AH182" s="527"/>
      <c r="AI182" s="527"/>
      <c r="AJ182" s="527"/>
      <c r="AK182" s="527"/>
      <c r="AL182" s="527"/>
      <c r="AM182" s="502"/>
      <c r="AN182" s="665"/>
      <c r="AO182" s="595"/>
    </row>
    <row r="183" spans="1:54" ht="112.5">
      <c r="A183" s="500">
        <f>A182+1</f>
        <v>13</v>
      </c>
      <c r="B183" s="511" t="s">
        <v>787</v>
      </c>
      <c r="C183" s="555"/>
      <c r="D183" s="498"/>
      <c r="E183" s="498"/>
      <c r="F183" s="498"/>
      <c r="G183" s="498"/>
      <c r="H183" s="498"/>
      <c r="I183" s="615"/>
      <c r="J183" s="496"/>
      <c r="K183" s="499"/>
      <c r="L183" s="500"/>
      <c r="M183" s="500"/>
      <c r="N183" s="501">
        <v>0</v>
      </c>
      <c r="O183" s="496">
        <v>0</v>
      </c>
      <c r="P183" s="496">
        <f t="shared" si="51"/>
        <v>0</v>
      </c>
      <c r="Q183" s="502"/>
      <c r="R183" s="500"/>
      <c r="S183" s="500"/>
      <c r="T183" s="502"/>
      <c r="U183" s="526">
        <v>0</v>
      </c>
      <c r="V183" s="496"/>
      <c r="W183" s="731">
        <f t="shared" si="52"/>
        <v>0</v>
      </c>
      <c r="X183" s="526"/>
      <c r="Y183" s="526"/>
      <c r="Z183" s="526"/>
      <c r="AA183" s="526"/>
      <c r="AB183" s="526"/>
      <c r="AC183" s="526"/>
      <c r="AD183" s="526"/>
      <c r="AE183" s="527"/>
      <c r="AF183" s="527"/>
      <c r="AG183" s="527"/>
      <c r="AH183" s="527"/>
      <c r="AI183" s="527"/>
      <c r="AJ183" s="527"/>
      <c r="AK183" s="527"/>
      <c r="AL183" s="527"/>
      <c r="AM183" s="502"/>
      <c r="AN183" s="665"/>
      <c r="AO183" s="595"/>
    </row>
    <row r="184" spans="1:54" ht="114.75">
      <c r="A184" s="500">
        <f>A183+1</f>
        <v>14</v>
      </c>
      <c r="B184" s="506" t="s">
        <v>788</v>
      </c>
      <c r="C184" s="550"/>
      <c r="D184" s="498"/>
      <c r="E184" s="498"/>
      <c r="F184" s="498"/>
      <c r="G184" s="498"/>
      <c r="H184" s="498"/>
      <c r="I184" s="615"/>
      <c r="J184" s="496"/>
      <c r="K184" s="499"/>
      <c r="L184" s="500"/>
      <c r="M184" s="500"/>
      <c r="N184" s="501">
        <v>0</v>
      </c>
      <c r="O184" s="496">
        <v>0</v>
      </c>
      <c r="P184" s="496">
        <f t="shared" si="51"/>
        <v>0</v>
      </c>
      <c r="Q184" s="502"/>
      <c r="R184" s="500"/>
      <c r="S184" s="500"/>
      <c r="T184" s="502"/>
      <c r="U184" s="526">
        <v>0</v>
      </c>
      <c r="V184" s="496"/>
      <c r="W184" s="731">
        <f t="shared" si="52"/>
        <v>0</v>
      </c>
      <c r="X184" s="526"/>
      <c r="Y184" s="526"/>
      <c r="Z184" s="526"/>
      <c r="AA184" s="526"/>
      <c r="AB184" s="526"/>
      <c r="AC184" s="526"/>
      <c r="AD184" s="526"/>
      <c r="AE184" s="527"/>
      <c r="AF184" s="527"/>
      <c r="AG184" s="527"/>
      <c r="AH184" s="527"/>
      <c r="AI184" s="527"/>
      <c r="AJ184" s="527"/>
      <c r="AK184" s="527"/>
      <c r="AL184" s="527"/>
      <c r="AM184" s="502"/>
      <c r="AN184" s="665"/>
      <c r="AO184" s="595"/>
    </row>
    <row r="185" spans="1:54" ht="76.5">
      <c r="A185" s="500">
        <f>A184+1</f>
        <v>15</v>
      </c>
      <c r="B185" s="512" t="s">
        <v>790</v>
      </c>
      <c r="C185" s="548"/>
      <c r="D185" s="498"/>
      <c r="E185" s="498"/>
      <c r="F185" s="498"/>
      <c r="G185" s="498"/>
      <c r="H185" s="498"/>
      <c r="I185" s="615"/>
      <c r="J185" s="496"/>
      <c r="K185" s="499"/>
      <c r="L185" s="500"/>
      <c r="M185" s="500"/>
      <c r="N185" s="501">
        <v>0</v>
      </c>
      <c r="O185" s="496">
        <v>0</v>
      </c>
      <c r="P185" s="496">
        <f t="shared" si="51"/>
        <v>0</v>
      </c>
      <c r="Q185" s="502"/>
      <c r="R185" s="500"/>
      <c r="S185" s="500"/>
      <c r="T185" s="502"/>
      <c r="U185" s="526">
        <v>0</v>
      </c>
      <c r="V185" s="496"/>
      <c r="W185" s="731">
        <f t="shared" si="52"/>
        <v>0</v>
      </c>
      <c r="X185" s="526"/>
      <c r="Y185" s="526"/>
      <c r="Z185" s="526"/>
      <c r="AA185" s="526"/>
      <c r="AB185" s="526"/>
      <c r="AC185" s="526"/>
      <c r="AD185" s="526"/>
      <c r="AE185" s="527"/>
      <c r="AF185" s="527"/>
      <c r="AG185" s="527"/>
      <c r="AH185" s="527"/>
      <c r="AI185" s="527"/>
      <c r="AJ185" s="527"/>
      <c r="AK185" s="527"/>
      <c r="AL185" s="527"/>
      <c r="AM185" s="502"/>
      <c r="AN185" s="665"/>
      <c r="AO185" s="595"/>
    </row>
    <row r="186" spans="1:54" ht="76.5">
      <c r="A186" s="500">
        <f>A185+1</f>
        <v>16</v>
      </c>
      <c r="B186" s="512" t="s">
        <v>789</v>
      </c>
      <c r="C186" s="548"/>
      <c r="D186" s="498"/>
      <c r="E186" s="498"/>
      <c r="F186" s="498"/>
      <c r="G186" s="498"/>
      <c r="H186" s="498"/>
      <c r="I186" s="615"/>
      <c r="J186" s="496"/>
      <c r="K186" s="499"/>
      <c r="L186" s="500"/>
      <c r="M186" s="500"/>
      <c r="N186" s="501">
        <v>0</v>
      </c>
      <c r="O186" s="496">
        <v>0</v>
      </c>
      <c r="P186" s="496">
        <f t="shared" si="51"/>
        <v>0</v>
      </c>
      <c r="Q186" s="502"/>
      <c r="R186" s="500"/>
      <c r="S186" s="500"/>
      <c r="T186" s="502"/>
      <c r="U186" s="526">
        <v>0</v>
      </c>
      <c r="V186" s="496"/>
      <c r="W186" s="731">
        <f t="shared" si="52"/>
        <v>0</v>
      </c>
      <c r="X186" s="526"/>
      <c r="Y186" s="526"/>
      <c r="Z186" s="526"/>
      <c r="AA186" s="526"/>
      <c r="AB186" s="526"/>
      <c r="AC186" s="526"/>
      <c r="AD186" s="526"/>
      <c r="AE186" s="527"/>
      <c r="AF186" s="527"/>
      <c r="AG186" s="527"/>
      <c r="AH186" s="527"/>
      <c r="AI186" s="527"/>
      <c r="AJ186" s="527"/>
      <c r="AK186" s="527"/>
      <c r="AL186" s="527"/>
      <c r="AM186" s="502"/>
      <c r="AN186" s="665"/>
      <c r="AO186" s="595"/>
    </row>
    <row r="187" spans="1:54">
      <c r="I187" s="370"/>
      <c r="T187" s="293"/>
      <c r="U187" s="151"/>
      <c r="V187" s="143"/>
      <c r="W187" s="733"/>
      <c r="X187" s="151"/>
      <c r="Y187" s="151"/>
      <c r="Z187" s="151"/>
      <c r="AA187" s="151"/>
      <c r="AB187" s="151"/>
      <c r="AC187" s="151"/>
      <c r="AD187" s="151"/>
      <c r="AE187" s="528"/>
      <c r="AF187" s="528"/>
      <c r="AG187" s="528"/>
      <c r="AH187" s="528"/>
      <c r="AI187" s="528"/>
      <c r="AJ187" s="528"/>
      <c r="AK187" s="528"/>
      <c r="AL187" s="528"/>
      <c r="AM187" s="220"/>
      <c r="AN187" s="667"/>
      <c r="AO187" s="42"/>
    </row>
    <row r="188" spans="1:54" s="6" customFormat="1">
      <c r="A188" s="89"/>
      <c r="B188" s="92"/>
      <c r="C188" s="469"/>
      <c r="D188" s="30"/>
      <c r="E188" s="34"/>
      <c r="F188" s="66"/>
      <c r="G188" s="59"/>
      <c r="H188" s="32"/>
      <c r="I188" s="89"/>
      <c r="J188" s="59"/>
      <c r="K188" s="311"/>
      <c r="L188" s="39"/>
      <c r="M188" s="41"/>
      <c r="N188" s="75"/>
      <c r="O188" s="50">
        <v>0</v>
      </c>
      <c r="P188" s="40"/>
      <c r="Q188" s="29"/>
      <c r="R188" s="41"/>
      <c r="S188" s="336"/>
      <c r="T188" s="50"/>
      <c r="U188" s="98"/>
      <c r="V188" s="53"/>
      <c r="W188" s="192"/>
      <c r="X188" s="98"/>
      <c r="Y188" s="98"/>
      <c r="Z188" s="98"/>
      <c r="AA188" s="98"/>
      <c r="AB188" s="98"/>
      <c r="AC188" s="98"/>
      <c r="AD188" s="98">
        <f>P188-W188-X188-Y188-Z188-AA188-AC188</f>
        <v>0</v>
      </c>
      <c r="AE188" s="25"/>
      <c r="AF188" s="25"/>
      <c r="AG188" s="25"/>
      <c r="AH188" s="25"/>
      <c r="AI188" s="25"/>
      <c r="AJ188" s="25"/>
      <c r="AK188" s="25"/>
      <c r="AL188" s="25"/>
      <c r="AM188" s="23"/>
      <c r="AN188" s="155"/>
      <c r="AO188" s="440"/>
    </row>
    <row r="189" spans="1:54" s="272" customFormat="1" ht="300">
      <c r="A189" s="261">
        <f>A257</f>
        <v>68</v>
      </c>
      <c r="B189" s="269" t="s">
        <v>708</v>
      </c>
      <c r="C189" s="482"/>
      <c r="D189" s="270"/>
      <c r="E189" s="270"/>
      <c r="F189" s="270"/>
      <c r="G189" s="270"/>
      <c r="H189" s="270"/>
      <c r="I189" s="620"/>
      <c r="J189" s="271"/>
      <c r="K189" s="315"/>
      <c r="L189" s="334"/>
      <c r="M189" s="334"/>
      <c r="N189" s="280">
        <f>SUM(N190:N257)</f>
        <v>7270.8729999999996</v>
      </c>
      <c r="O189" s="280">
        <f>SUM(O190:O257)</f>
        <v>2730.0859999999998</v>
      </c>
      <c r="P189" s="280">
        <f>SUM(P190:P257)</f>
        <v>4540.7870000000003</v>
      </c>
      <c r="Q189" s="280">
        <f>SUM(Q190:Q257)</f>
        <v>0</v>
      </c>
      <c r="R189" s="278"/>
      <c r="S189" s="278">
        <f t="shared" ref="S189:AD189" si="54">SUM(S190:S257)</f>
        <v>0</v>
      </c>
      <c r="T189" s="280">
        <f t="shared" si="54"/>
        <v>0</v>
      </c>
      <c r="U189" s="280">
        <f t="shared" si="54"/>
        <v>0</v>
      </c>
      <c r="V189" s="280">
        <f t="shared" si="54"/>
        <v>0</v>
      </c>
      <c r="W189" s="734">
        <f t="shared" si="54"/>
        <v>0</v>
      </c>
      <c r="X189" s="280">
        <f t="shared" si="54"/>
        <v>0</v>
      </c>
      <c r="Y189" s="280">
        <f t="shared" si="54"/>
        <v>0</v>
      </c>
      <c r="Z189" s="280">
        <f t="shared" si="54"/>
        <v>0</v>
      </c>
      <c r="AA189" s="280">
        <f t="shared" si="54"/>
        <v>0</v>
      </c>
      <c r="AB189" s="280">
        <f t="shared" si="54"/>
        <v>0</v>
      </c>
      <c r="AC189" s="280">
        <f t="shared" si="54"/>
        <v>0</v>
      </c>
      <c r="AD189" s="280">
        <f t="shared" si="54"/>
        <v>4540.7870000000003</v>
      </c>
      <c r="AE189" s="403"/>
      <c r="AF189" s="403"/>
      <c r="AG189" s="403"/>
      <c r="AH189" s="403"/>
      <c r="AI189" s="403"/>
      <c r="AJ189" s="403"/>
      <c r="AK189" s="403"/>
      <c r="AL189" s="403"/>
      <c r="AM189" s="260"/>
      <c r="AN189" s="668"/>
      <c r="AO189" s="443"/>
    </row>
    <row r="190" spans="1:54" ht="267.75" outlineLevel="1">
      <c r="A190" s="89">
        <v>1</v>
      </c>
      <c r="B190" s="92" t="s">
        <v>660</v>
      </c>
      <c r="C190" s="469" t="s">
        <v>213</v>
      </c>
      <c r="D190" s="30">
        <v>133</v>
      </c>
      <c r="E190" s="28" t="s">
        <v>210</v>
      </c>
      <c r="F190" s="66">
        <v>11</v>
      </c>
      <c r="G190" s="59" t="s">
        <v>79</v>
      </c>
      <c r="H190" s="32">
        <v>5221700</v>
      </c>
      <c r="I190" s="89"/>
      <c r="J190" s="59" t="s">
        <v>417</v>
      </c>
      <c r="K190" s="47" t="s">
        <v>220</v>
      </c>
      <c r="L190" s="39">
        <v>2006</v>
      </c>
      <c r="M190" s="41"/>
      <c r="N190" s="75">
        <v>175</v>
      </c>
      <c r="O190" s="50">
        <v>4.8040000000000003</v>
      </c>
      <c r="P190" s="40">
        <f t="shared" ref="P190:P251" si="55">N190-O190</f>
        <v>170.196</v>
      </c>
      <c r="Q190" s="29" t="s">
        <v>467</v>
      </c>
      <c r="R190" s="41">
        <v>26</v>
      </c>
      <c r="S190" s="336"/>
      <c r="T190" s="50"/>
      <c r="U190" s="148"/>
      <c r="V190" s="53"/>
      <c r="W190" s="727"/>
      <c r="X190" s="148"/>
      <c r="Y190" s="148"/>
      <c r="Z190" s="148"/>
      <c r="AA190" s="148"/>
      <c r="AB190" s="148"/>
      <c r="AC190" s="148"/>
      <c r="AD190" s="148">
        <f>P190-W190-X190-Y190-Z190-AA190-AC190</f>
        <v>170.196</v>
      </c>
      <c r="AE190" s="301"/>
      <c r="AF190" s="301"/>
      <c r="AG190" s="301"/>
      <c r="AH190" s="301"/>
      <c r="AI190" s="301"/>
      <c r="AJ190" s="301"/>
      <c r="AK190" s="301"/>
      <c r="AL190" s="301"/>
      <c r="AM190" s="142"/>
      <c r="AN190" s="142"/>
      <c r="AO190" s="440" t="s">
        <v>200</v>
      </c>
      <c r="AP190" s="6"/>
      <c r="AQ190" s="6"/>
      <c r="AR190" s="6"/>
      <c r="AS190" s="6"/>
      <c r="AT190" s="6"/>
      <c r="AU190" s="6"/>
      <c r="AV190" s="6"/>
      <c r="AW190" s="6"/>
      <c r="AX190" s="6"/>
      <c r="AY190" s="6"/>
      <c r="AZ190" s="6"/>
      <c r="BA190" s="6"/>
      <c r="BB190" s="6"/>
    </row>
    <row r="191" spans="1:54" s="13" customFormat="1" ht="153" outlineLevel="1">
      <c r="A191" s="89">
        <f t="shared" ref="A191:A254" si="56">A190+1</f>
        <v>2</v>
      </c>
      <c r="B191" s="93" t="s">
        <v>373</v>
      </c>
      <c r="C191" s="469" t="s">
        <v>93</v>
      </c>
      <c r="D191" s="30">
        <v>133</v>
      </c>
      <c r="E191" s="28" t="s">
        <v>389</v>
      </c>
      <c r="F191" s="59">
        <v>11</v>
      </c>
      <c r="G191" s="59" t="s">
        <v>79</v>
      </c>
      <c r="H191" s="59">
        <v>1020102</v>
      </c>
      <c r="I191" s="373"/>
      <c r="J191" s="59" t="s">
        <v>417</v>
      </c>
      <c r="K191" s="47" t="s">
        <v>219</v>
      </c>
      <c r="L191" s="39">
        <v>2002</v>
      </c>
      <c r="M191" s="41"/>
      <c r="N191" s="75">
        <v>154.94499999999999</v>
      </c>
      <c r="O191" s="11">
        <v>72.447000000000003</v>
      </c>
      <c r="P191" s="40">
        <f t="shared" si="55"/>
        <v>82.498000000000005</v>
      </c>
      <c r="Q191" s="29" t="s">
        <v>419</v>
      </c>
      <c r="R191" s="41">
        <v>500</v>
      </c>
      <c r="S191" s="41"/>
      <c r="T191" s="11"/>
      <c r="U191" s="148"/>
      <c r="V191" s="140"/>
      <c r="W191" s="727"/>
      <c r="X191" s="148"/>
      <c r="Y191" s="148"/>
      <c r="Z191" s="148"/>
      <c r="AA191" s="148"/>
      <c r="AB191" s="148"/>
      <c r="AC191" s="148"/>
      <c r="AD191" s="148">
        <f>P191-W191-X191-Y191-Z191-AA191-AC191</f>
        <v>82.498000000000005</v>
      </c>
      <c r="AE191" s="301"/>
      <c r="AF191" s="301"/>
      <c r="AG191" s="301"/>
      <c r="AH191" s="301"/>
      <c r="AI191" s="301"/>
      <c r="AJ191" s="301"/>
      <c r="AK191" s="301"/>
      <c r="AL191" s="301"/>
      <c r="AM191" s="142"/>
      <c r="AN191" s="142"/>
      <c r="AO191" s="427" t="s">
        <v>251</v>
      </c>
    </row>
    <row r="192" spans="1:54" s="13" customFormat="1" ht="114.75" outlineLevel="1">
      <c r="A192" s="89">
        <f t="shared" si="56"/>
        <v>3</v>
      </c>
      <c r="B192" s="187" t="s">
        <v>423</v>
      </c>
      <c r="C192" s="472" t="s">
        <v>61</v>
      </c>
      <c r="D192" s="60">
        <v>133</v>
      </c>
      <c r="E192" s="64" t="s">
        <v>389</v>
      </c>
      <c r="F192" s="66">
        <v>11</v>
      </c>
      <c r="G192" s="59" t="s">
        <v>79</v>
      </c>
      <c r="H192" s="59">
        <v>1020102</v>
      </c>
      <c r="I192" s="373"/>
      <c r="J192" s="59" t="s">
        <v>417</v>
      </c>
      <c r="K192" s="308"/>
      <c r="L192" s="39">
        <v>2005</v>
      </c>
      <c r="M192" s="41"/>
      <c r="N192" s="52">
        <v>118.054</v>
      </c>
      <c r="O192" s="11">
        <v>33.573999999999998</v>
      </c>
      <c r="P192" s="40">
        <f t="shared" si="55"/>
        <v>84.48</v>
      </c>
      <c r="Q192" s="29" t="s">
        <v>419</v>
      </c>
      <c r="R192" s="41">
        <v>500</v>
      </c>
      <c r="S192" s="41"/>
      <c r="T192" s="36"/>
      <c r="U192" s="148"/>
      <c r="V192" s="53"/>
      <c r="W192" s="727"/>
      <c r="X192" s="148"/>
      <c r="Y192" s="148"/>
      <c r="Z192" s="148"/>
      <c r="AA192" s="148"/>
      <c r="AB192" s="148"/>
      <c r="AC192" s="148"/>
      <c r="AD192" s="148">
        <f>P192-W192-X192-Y192-Z192-AA192-AC192</f>
        <v>84.48</v>
      </c>
      <c r="AE192" s="301"/>
      <c r="AF192" s="301"/>
      <c r="AG192" s="301"/>
      <c r="AH192" s="301"/>
      <c r="AI192" s="301"/>
      <c r="AJ192" s="301"/>
      <c r="AK192" s="301"/>
      <c r="AL192" s="301"/>
      <c r="AM192" s="142"/>
      <c r="AN192" s="142"/>
      <c r="AO192" s="427" t="s">
        <v>607</v>
      </c>
    </row>
    <row r="193" spans="1:54" s="78" customFormat="1" ht="114.75" outlineLevel="1">
      <c r="A193" s="89">
        <f t="shared" si="56"/>
        <v>4</v>
      </c>
      <c r="B193" s="93" t="s">
        <v>319</v>
      </c>
      <c r="C193" s="472" t="s">
        <v>93</v>
      </c>
      <c r="D193" s="60">
        <v>133</v>
      </c>
      <c r="E193" s="28" t="s">
        <v>389</v>
      </c>
      <c r="F193" s="28" t="s">
        <v>276</v>
      </c>
      <c r="G193" s="28" t="s">
        <v>79</v>
      </c>
      <c r="H193" s="28" t="s">
        <v>84</v>
      </c>
      <c r="I193" s="89"/>
      <c r="J193" s="23" t="s">
        <v>417</v>
      </c>
      <c r="K193" s="39" t="s">
        <v>220</v>
      </c>
      <c r="L193" s="39">
        <v>2006</v>
      </c>
      <c r="M193" s="41"/>
      <c r="N193" s="103">
        <v>17.658000000000001</v>
      </c>
      <c r="O193" s="99">
        <v>1.8</v>
      </c>
      <c r="P193" s="100">
        <f>N193-O193</f>
        <v>15.858000000000001</v>
      </c>
      <c r="Q193" s="23" t="s">
        <v>192</v>
      </c>
      <c r="R193" s="89" t="s">
        <v>612</v>
      </c>
      <c r="S193" s="89"/>
      <c r="T193" s="110"/>
      <c r="U193" s="98"/>
      <c r="V193" s="87"/>
      <c r="W193" s="192"/>
      <c r="X193" s="98">
        <f>W193*0.05</f>
        <v>0</v>
      </c>
      <c r="Y193" s="98"/>
      <c r="Z193" s="98"/>
      <c r="AA193" s="98"/>
      <c r="AB193" s="98">
        <f>W193+Y193+AA193</f>
        <v>0</v>
      </c>
      <c r="AC193" s="98"/>
      <c r="AD193" s="98">
        <f>P193-W193-Y193-AA193</f>
        <v>15.858000000000001</v>
      </c>
      <c r="AE193" s="25"/>
      <c r="AF193" s="25"/>
      <c r="AG193" s="25"/>
      <c r="AH193" s="25"/>
      <c r="AI193" s="25"/>
      <c r="AJ193" s="25"/>
      <c r="AK193" s="25"/>
      <c r="AL193" s="25"/>
      <c r="AM193" s="23"/>
      <c r="AN193" s="23"/>
      <c r="AO193" s="427" t="s">
        <v>141</v>
      </c>
      <c r="AP193" s="108"/>
      <c r="AQ193" s="108"/>
      <c r="AR193" s="108"/>
      <c r="AS193" s="108"/>
      <c r="AT193" s="108"/>
      <c r="AU193" s="108"/>
      <c r="AV193" s="108"/>
      <c r="AW193" s="108"/>
      <c r="AX193" s="108"/>
      <c r="AY193" s="108"/>
      <c r="AZ193" s="108"/>
      <c r="BA193" s="108"/>
      <c r="BB193" s="108"/>
    </row>
    <row r="194" spans="1:54" ht="114.75" outlineLevel="1">
      <c r="A194" s="89">
        <f t="shared" si="56"/>
        <v>5</v>
      </c>
      <c r="B194" s="93" t="s">
        <v>445</v>
      </c>
      <c r="C194" s="469" t="s">
        <v>61</v>
      </c>
      <c r="D194" s="30">
        <v>133</v>
      </c>
      <c r="E194" s="28" t="s">
        <v>389</v>
      </c>
      <c r="F194" s="66">
        <v>11</v>
      </c>
      <c r="G194" s="59" t="s">
        <v>79</v>
      </c>
      <c r="H194" s="59">
        <v>1020102</v>
      </c>
      <c r="I194" s="373"/>
      <c r="J194" s="59" t="s">
        <v>417</v>
      </c>
      <c r="K194" s="39" t="s">
        <v>219</v>
      </c>
      <c r="L194" s="39">
        <v>2006</v>
      </c>
      <c r="M194" s="41"/>
      <c r="N194" s="75">
        <v>58.2</v>
      </c>
      <c r="O194" s="11">
        <v>37.979999999999997</v>
      </c>
      <c r="P194" s="40">
        <f t="shared" si="55"/>
        <v>20.22</v>
      </c>
      <c r="Q194" s="29" t="s">
        <v>192</v>
      </c>
      <c r="R194" s="41">
        <v>13</v>
      </c>
      <c r="S194" s="41"/>
      <c r="T194" s="36"/>
      <c r="U194" s="148"/>
      <c r="V194" s="53"/>
      <c r="W194" s="727"/>
      <c r="X194" s="148"/>
      <c r="Y194" s="148"/>
      <c r="Z194" s="148"/>
      <c r="AA194" s="148"/>
      <c r="AB194" s="148"/>
      <c r="AC194" s="148"/>
      <c r="AD194" s="148">
        <f t="shared" ref="AD194:AD257" si="57">P194-W194-X194-Y194-Z194-AA194-AC194</f>
        <v>20.22</v>
      </c>
      <c r="AE194" s="301"/>
      <c r="AF194" s="301"/>
      <c r="AG194" s="301"/>
      <c r="AH194" s="301"/>
      <c r="AI194" s="301"/>
      <c r="AJ194" s="301"/>
      <c r="AK194" s="301"/>
      <c r="AL194" s="301"/>
      <c r="AM194" s="142"/>
      <c r="AN194" s="142"/>
      <c r="AO194" s="434" t="s">
        <v>571</v>
      </c>
      <c r="AP194" s="13"/>
      <c r="AQ194" s="13"/>
      <c r="AR194" s="13"/>
      <c r="AS194" s="13"/>
      <c r="AT194" s="13"/>
      <c r="AU194" s="13"/>
      <c r="AV194" s="13"/>
      <c r="AW194" s="13"/>
      <c r="AX194" s="13"/>
      <c r="AY194" s="13"/>
      <c r="AZ194" s="13"/>
      <c r="BA194" s="13"/>
      <c r="BB194" s="13"/>
    </row>
    <row r="195" spans="1:54" s="2" customFormat="1" ht="132" outlineLevel="1">
      <c r="A195" s="89">
        <f t="shared" si="56"/>
        <v>6</v>
      </c>
      <c r="B195" s="93" t="s">
        <v>101</v>
      </c>
      <c r="C195" s="469" t="s">
        <v>458</v>
      </c>
      <c r="D195" s="30">
        <v>133</v>
      </c>
      <c r="E195" s="28" t="s">
        <v>389</v>
      </c>
      <c r="F195" s="66">
        <v>11</v>
      </c>
      <c r="G195" s="59" t="s">
        <v>79</v>
      </c>
      <c r="H195" s="59">
        <v>1020102</v>
      </c>
      <c r="I195" s="373"/>
      <c r="J195" s="59" t="s">
        <v>417</v>
      </c>
      <c r="K195" s="39" t="s">
        <v>219</v>
      </c>
      <c r="L195" s="41">
        <v>1998</v>
      </c>
      <c r="M195" s="41"/>
      <c r="N195" s="75">
        <f>81.663</f>
        <v>81.662999999999997</v>
      </c>
      <c r="O195" s="12">
        <v>73.204999999999998</v>
      </c>
      <c r="P195" s="40">
        <f t="shared" si="55"/>
        <v>8.4580000000000002</v>
      </c>
      <c r="Q195" s="29" t="s">
        <v>192</v>
      </c>
      <c r="R195" s="41">
        <v>10</v>
      </c>
      <c r="S195" s="41"/>
      <c r="T195" s="12"/>
      <c r="U195" s="148"/>
      <c r="V195" s="139"/>
      <c r="W195" s="727"/>
      <c r="X195" s="148"/>
      <c r="Y195" s="148"/>
      <c r="Z195" s="148"/>
      <c r="AA195" s="148"/>
      <c r="AB195" s="148"/>
      <c r="AC195" s="148"/>
      <c r="AD195" s="148">
        <f t="shared" si="57"/>
        <v>8.4580000000000002</v>
      </c>
      <c r="AE195" s="301"/>
      <c r="AF195" s="301"/>
      <c r="AG195" s="301"/>
      <c r="AH195" s="301"/>
      <c r="AI195" s="301"/>
      <c r="AJ195" s="301"/>
      <c r="AK195" s="301"/>
      <c r="AL195" s="301"/>
      <c r="AM195" s="142"/>
      <c r="AN195" s="142"/>
      <c r="AO195" s="427" t="s">
        <v>114</v>
      </c>
      <c r="AP195" s="13"/>
      <c r="AQ195" s="13"/>
      <c r="AR195" s="13"/>
      <c r="AS195" s="13"/>
      <c r="AT195" s="13"/>
      <c r="AU195" s="13"/>
      <c r="AV195" s="13"/>
      <c r="AW195" s="13"/>
      <c r="AX195" s="13"/>
      <c r="AY195" s="13"/>
      <c r="AZ195" s="13"/>
      <c r="BA195" s="13"/>
      <c r="BB195" s="13"/>
    </row>
    <row r="196" spans="1:54" s="2" customFormat="1" ht="114.75" outlineLevel="1">
      <c r="A196" s="89">
        <f t="shared" si="56"/>
        <v>7</v>
      </c>
      <c r="B196" s="88" t="s">
        <v>553</v>
      </c>
      <c r="C196" s="472" t="s">
        <v>61</v>
      </c>
      <c r="D196" s="31"/>
      <c r="E196" s="31"/>
      <c r="F196" s="31"/>
      <c r="G196" s="31"/>
      <c r="H196" s="31"/>
      <c r="I196" s="89"/>
      <c r="J196" s="27"/>
      <c r="K196" s="39"/>
      <c r="L196" s="39"/>
      <c r="M196" s="41"/>
      <c r="N196" s="11"/>
      <c r="O196" s="11">
        <v>0</v>
      </c>
      <c r="P196" s="40">
        <f t="shared" si="55"/>
        <v>0</v>
      </c>
      <c r="Q196" s="29"/>
      <c r="R196" s="41"/>
      <c r="S196" s="41"/>
      <c r="T196" s="36"/>
      <c r="U196" s="148"/>
      <c r="V196" s="53"/>
      <c r="W196" s="727"/>
      <c r="X196" s="148"/>
      <c r="Y196" s="148"/>
      <c r="Z196" s="148"/>
      <c r="AA196" s="148"/>
      <c r="AB196" s="148"/>
      <c r="AC196" s="148"/>
      <c r="AD196" s="148">
        <f t="shared" si="57"/>
        <v>0</v>
      </c>
      <c r="AE196" s="301"/>
      <c r="AF196" s="301"/>
      <c r="AG196" s="301"/>
      <c r="AH196" s="301"/>
      <c r="AI196" s="301"/>
      <c r="AJ196" s="301"/>
      <c r="AK196" s="301"/>
      <c r="AL196" s="301"/>
      <c r="AM196" s="142"/>
      <c r="AN196" s="142"/>
      <c r="AO196" s="427" t="s">
        <v>456</v>
      </c>
      <c r="AP196" s="13"/>
      <c r="AQ196" s="13"/>
      <c r="AR196" s="13"/>
      <c r="AS196" s="13"/>
      <c r="AT196" s="13"/>
      <c r="AU196" s="13"/>
      <c r="AV196" s="13"/>
      <c r="AW196" s="13"/>
      <c r="AX196" s="13"/>
      <c r="AY196" s="13"/>
      <c r="AZ196" s="13"/>
      <c r="BA196" s="13"/>
      <c r="BB196" s="13"/>
    </row>
    <row r="197" spans="1:54" s="15" customFormat="1" ht="141" outlineLevel="1">
      <c r="A197" s="89">
        <f t="shared" si="56"/>
        <v>8</v>
      </c>
      <c r="B197" s="93" t="s">
        <v>356</v>
      </c>
      <c r="C197" s="469" t="s">
        <v>530</v>
      </c>
      <c r="D197" s="30">
        <v>133</v>
      </c>
      <c r="E197" s="28" t="s">
        <v>389</v>
      </c>
      <c r="F197" s="59">
        <v>11</v>
      </c>
      <c r="G197" s="59" t="s">
        <v>79</v>
      </c>
      <c r="H197" s="59">
        <v>1020102</v>
      </c>
      <c r="I197" s="373"/>
      <c r="J197" s="59" t="s">
        <v>417</v>
      </c>
      <c r="K197" s="39" t="s">
        <v>220</v>
      </c>
      <c r="L197" s="39">
        <v>2006</v>
      </c>
      <c r="M197" s="35"/>
      <c r="N197" s="75">
        <v>191.24100000000001</v>
      </c>
      <c r="O197" s="12">
        <v>58.72</v>
      </c>
      <c r="P197" s="40">
        <f t="shared" si="55"/>
        <v>132.52099999999999</v>
      </c>
      <c r="Q197" s="29" t="s">
        <v>549</v>
      </c>
      <c r="R197" s="41" t="s">
        <v>505</v>
      </c>
      <c r="S197" s="41"/>
      <c r="T197" s="12"/>
      <c r="U197" s="148"/>
      <c r="V197" s="140"/>
      <c r="W197" s="727"/>
      <c r="X197" s="148"/>
      <c r="Y197" s="148"/>
      <c r="Z197" s="148"/>
      <c r="AA197" s="148"/>
      <c r="AB197" s="148"/>
      <c r="AC197" s="148"/>
      <c r="AD197" s="148">
        <f t="shared" si="57"/>
        <v>132.52099999999999</v>
      </c>
      <c r="AE197" s="301"/>
      <c r="AF197" s="301"/>
      <c r="AG197" s="301"/>
      <c r="AH197" s="301"/>
      <c r="AI197" s="301"/>
      <c r="AJ197" s="301"/>
      <c r="AK197" s="301"/>
      <c r="AL197" s="301"/>
      <c r="AM197" s="142"/>
      <c r="AN197" s="142"/>
      <c r="AO197" s="436" t="s">
        <v>487</v>
      </c>
      <c r="AP197" s="5"/>
      <c r="AQ197" s="5"/>
      <c r="AR197" s="5"/>
      <c r="AS197" s="5"/>
      <c r="AT197" s="5"/>
      <c r="AU197" s="5"/>
      <c r="AV197" s="5"/>
      <c r="AW197" s="5"/>
      <c r="AX197" s="5"/>
      <c r="AY197" s="5"/>
      <c r="AZ197" s="5"/>
      <c r="BA197" s="5"/>
      <c r="BB197" s="5"/>
    </row>
    <row r="198" spans="1:54" ht="297" outlineLevel="1">
      <c r="A198" s="89">
        <f t="shared" si="56"/>
        <v>9</v>
      </c>
      <c r="B198" s="88" t="s">
        <v>581</v>
      </c>
      <c r="C198" s="472" t="s">
        <v>61</v>
      </c>
      <c r="D198" s="31"/>
      <c r="E198" s="31"/>
      <c r="F198" s="31"/>
      <c r="G198" s="31"/>
      <c r="H198" s="31"/>
      <c r="I198" s="89"/>
      <c r="J198" s="27"/>
      <c r="K198" s="39"/>
      <c r="L198" s="39">
        <v>2003</v>
      </c>
      <c r="M198" s="41"/>
      <c r="N198" s="75">
        <v>15.185</v>
      </c>
      <c r="O198" s="12">
        <v>6.6260000000000003</v>
      </c>
      <c r="P198" s="40">
        <f t="shared" si="55"/>
        <v>8.5589999999999993</v>
      </c>
      <c r="Q198" s="29" t="s">
        <v>294</v>
      </c>
      <c r="R198" s="41" t="s">
        <v>320</v>
      </c>
      <c r="S198" s="41"/>
      <c r="T198" s="12"/>
      <c r="U198" s="148"/>
      <c r="V198" s="140"/>
      <c r="W198" s="727"/>
      <c r="X198" s="148"/>
      <c r="Y198" s="148"/>
      <c r="Z198" s="148"/>
      <c r="AA198" s="148"/>
      <c r="AB198" s="148"/>
      <c r="AC198" s="148"/>
      <c r="AD198" s="148">
        <f t="shared" si="57"/>
        <v>8.5589999999999993</v>
      </c>
      <c r="AE198" s="301"/>
      <c r="AF198" s="301"/>
      <c r="AG198" s="301"/>
      <c r="AH198" s="301"/>
      <c r="AI198" s="301"/>
      <c r="AJ198" s="301"/>
      <c r="AK198" s="301"/>
      <c r="AL198" s="301"/>
      <c r="AM198" s="142"/>
      <c r="AN198" s="142"/>
      <c r="AO198" s="427" t="s">
        <v>256</v>
      </c>
      <c r="AP198" s="13"/>
      <c r="AQ198" s="13"/>
      <c r="AR198" s="13"/>
      <c r="AS198" s="13"/>
      <c r="AT198" s="13"/>
      <c r="AU198" s="13"/>
      <c r="AV198" s="13"/>
      <c r="AW198" s="13"/>
      <c r="AX198" s="13"/>
      <c r="AY198" s="13"/>
      <c r="AZ198" s="13"/>
      <c r="BA198" s="13"/>
      <c r="BB198" s="13"/>
    </row>
    <row r="199" spans="1:54" ht="114.75" outlineLevel="1">
      <c r="A199" s="89">
        <f t="shared" si="56"/>
        <v>10</v>
      </c>
      <c r="B199" s="93" t="s">
        <v>400</v>
      </c>
      <c r="C199" s="469" t="s">
        <v>93</v>
      </c>
      <c r="D199" s="30">
        <v>133</v>
      </c>
      <c r="E199" s="28" t="s">
        <v>218</v>
      </c>
      <c r="F199" s="59">
        <v>11</v>
      </c>
      <c r="G199" s="59" t="s">
        <v>79</v>
      </c>
      <c r="H199" s="59" t="s">
        <v>491</v>
      </c>
      <c r="I199" s="373"/>
      <c r="J199" s="59" t="s">
        <v>417</v>
      </c>
      <c r="K199" s="39"/>
      <c r="L199" s="39">
        <v>2006</v>
      </c>
      <c r="M199" s="41"/>
      <c r="N199" s="11">
        <v>40.600999999999999</v>
      </c>
      <c r="O199" s="12">
        <v>2.3849999999999998</v>
      </c>
      <c r="P199" s="40">
        <f t="shared" si="55"/>
        <v>38.216000000000001</v>
      </c>
      <c r="Q199" s="43" t="s">
        <v>377</v>
      </c>
      <c r="R199" s="319">
        <v>100</v>
      </c>
      <c r="S199" s="319"/>
      <c r="T199" s="11"/>
      <c r="U199" s="153"/>
      <c r="V199" s="144"/>
      <c r="W199" s="735"/>
      <c r="X199" s="153"/>
      <c r="Y199" s="153"/>
      <c r="Z199" s="153"/>
      <c r="AA199" s="153"/>
      <c r="AB199" s="153"/>
      <c r="AC199" s="153"/>
      <c r="AD199" s="153">
        <f t="shared" si="57"/>
        <v>38.216000000000001</v>
      </c>
      <c r="AE199" s="404"/>
      <c r="AF199" s="404"/>
      <c r="AG199" s="404"/>
      <c r="AH199" s="404"/>
      <c r="AI199" s="404"/>
      <c r="AJ199" s="404"/>
      <c r="AK199" s="404"/>
      <c r="AL199" s="404"/>
      <c r="AM199" s="144"/>
      <c r="AN199" s="144"/>
      <c r="AO199" s="427" t="s">
        <v>561</v>
      </c>
      <c r="AP199" s="13"/>
      <c r="AQ199" s="13"/>
      <c r="AR199" s="13"/>
      <c r="AS199" s="13"/>
      <c r="AT199" s="13"/>
      <c r="AU199" s="13"/>
      <c r="AV199" s="13"/>
      <c r="AW199" s="13"/>
      <c r="AX199" s="13"/>
      <c r="AY199" s="13"/>
      <c r="AZ199" s="13"/>
      <c r="BA199" s="13"/>
      <c r="BB199" s="13"/>
    </row>
    <row r="200" spans="1:54" ht="114.75" outlineLevel="1">
      <c r="A200" s="89">
        <f t="shared" si="56"/>
        <v>11</v>
      </c>
      <c r="B200" s="184" t="s">
        <v>146</v>
      </c>
      <c r="C200" s="470" t="s">
        <v>144</v>
      </c>
      <c r="D200" s="249"/>
      <c r="E200" s="33" t="s">
        <v>588</v>
      </c>
      <c r="F200" s="54" t="s">
        <v>429</v>
      </c>
      <c r="G200" s="54" t="s">
        <v>62</v>
      </c>
      <c r="H200" s="54" t="s">
        <v>36</v>
      </c>
      <c r="I200" s="89"/>
      <c r="J200" s="28" t="s">
        <v>44</v>
      </c>
      <c r="K200" s="39"/>
      <c r="L200" s="319">
        <v>2007</v>
      </c>
      <c r="M200" s="319"/>
      <c r="N200" s="103">
        <v>255</v>
      </c>
      <c r="O200" s="99">
        <v>0</v>
      </c>
      <c r="P200" s="100">
        <f t="shared" si="55"/>
        <v>255</v>
      </c>
      <c r="Q200" s="23" t="s">
        <v>659</v>
      </c>
      <c r="R200" s="89">
        <v>1</v>
      </c>
      <c r="S200" s="89"/>
      <c r="T200" s="98"/>
      <c r="U200" s="98"/>
      <c r="V200" s="91"/>
      <c r="W200" s="192"/>
      <c r="X200" s="98"/>
      <c r="Y200" s="98"/>
      <c r="Z200" s="98"/>
      <c r="AA200" s="98"/>
      <c r="AB200" s="98"/>
      <c r="AC200" s="98"/>
      <c r="AD200" s="98">
        <f t="shared" si="57"/>
        <v>255</v>
      </c>
      <c r="AE200" s="25"/>
      <c r="AF200" s="25"/>
      <c r="AG200" s="25"/>
      <c r="AH200" s="25"/>
      <c r="AI200" s="25"/>
      <c r="AJ200" s="25"/>
      <c r="AK200" s="25"/>
      <c r="AL200" s="25"/>
      <c r="AM200" s="23"/>
      <c r="AN200" s="23"/>
      <c r="AO200" s="444" t="s">
        <v>98</v>
      </c>
      <c r="AP200" s="188"/>
      <c r="AQ200" s="188"/>
      <c r="AR200" s="188"/>
      <c r="AS200" s="188"/>
      <c r="AT200" s="188"/>
      <c r="AU200" s="188"/>
      <c r="AV200" s="188"/>
      <c r="AW200" s="188"/>
      <c r="AX200" s="188"/>
      <c r="AY200" s="188"/>
      <c r="AZ200" s="188"/>
      <c r="BA200" s="188"/>
      <c r="BB200" s="188"/>
    </row>
    <row r="201" spans="1:54" ht="114.75" outlineLevel="1">
      <c r="A201" s="89">
        <f t="shared" si="56"/>
        <v>12</v>
      </c>
      <c r="B201" s="93" t="s">
        <v>146</v>
      </c>
      <c r="C201" s="472" t="s">
        <v>144</v>
      </c>
      <c r="D201" s="33"/>
      <c r="E201" s="33" t="s">
        <v>588</v>
      </c>
      <c r="F201" s="54" t="s">
        <v>429</v>
      </c>
      <c r="G201" s="54" t="s">
        <v>62</v>
      </c>
      <c r="H201" s="54" t="s">
        <v>36</v>
      </c>
      <c r="I201" s="89"/>
      <c r="J201" s="28" t="s">
        <v>44</v>
      </c>
      <c r="K201" s="39"/>
      <c r="L201" s="319">
        <v>2007</v>
      </c>
      <c r="M201" s="319"/>
      <c r="N201" s="75">
        <v>15</v>
      </c>
      <c r="O201" s="11">
        <v>0</v>
      </c>
      <c r="P201" s="40">
        <f t="shared" si="55"/>
        <v>15</v>
      </c>
      <c r="Q201" s="29" t="s">
        <v>659</v>
      </c>
      <c r="R201" s="41">
        <v>1</v>
      </c>
      <c r="S201" s="41"/>
      <c r="T201" s="12"/>
      <c r="U201" s="148"/>
      <c r="V201" s="140"/>
      <c r="W201" s="727"/>
      <c r="X201" s="148"/>
      <c r="Y201" s="148"/>
      <c r="Z201" s="148"/>
      <c r="AA201" s="148"/>
      <c r="AB201" s="148"/>
      <c r="AC201" s="148"/>
      <c r="AD201" s="148">
        <f t="shared" si="57"/>
        <v>15</v>
      </c>
      <c r="AE201" s="301"/>
      <c r="AF201" s="301"/>
      <c r="AG201" s="301"/>
      <c r="AH201" s="301"/>
      <c r="AI201" s="301"/>
      <c r="AJ201" s="301"/>
      <c r="AK201" s="301"/>
      <c r="AL201" s="301"/>
      <c r="AM201" s="142"/>
      <c r="AN201" s="142"/>
      <c r="AO201" s="427" t="s">
        <v>98</v>
      </c>
      <c r="AP201" s="13"/>
      <c r="AQ201" s="13"/>
      <c r="AR201" s="13"/>
      <c r="AS201" s="13"/>
      <c r="AT201" s="13"/>
      <c r="AU201" s="13"/>
      <c r="AV201" s="13"/>
      <c r="AW201" s="13"/>
      <c r="AX201" s="13"/>
      <c r="AY201" s="13"/>
      <c r="AZ201" s="13"/>
      <c r="BA201" s="13"/>
      <c r="BB201" s="13"/>
    </row>
    <row r="202" spans="1:54" s="2" customFormat="1" ht="165" outlineLevel="1">
      <c r="A202" s="89">
        <f t="shared" si="56"/>
        <v>13</v>
      </c>
      <c r="B202" s="113" t="s">
        <v>485</v>
      </c>
      <c r="C202" s="483" t="s">
        <v>213</v>
      </c>
      <c r="D202" s="60">
        <v>133</v>
      </c>
      <c r="E202" s="64" t="s">
        <v>389</v>
      </c>
      <c r="F202" s="59">
        <v>11</v>
      </c>
      <c r="G202" s="59" t="s">
        <v>79</v>
      </c>
      <c r="H202" s="59">
        <v>5220201</v>
      </c>
      <c r="I202" s="373"/>
      <c r="J202" s="59" t="s">
        <v>417</v>
      </c>
      <c r="K202" s="39" t="s">
        <v>220</v>
      </c>
      <c r="L202" s="39">
        <v>2008</v>
      </c>
      <c r="M202" s="41"/>
      <c r="N202" s="75">
        <v>40</v>
      </c>
      <c r="O202" s="12">
        <v>4.2</v>
      </c>
      <c r="P202" s="40">
        <f t="shared" si="55"/>
        <v>35.799999999999997</v>
      </c>
      <c r="Q202" s="29" t="s">
        <v>380</v>
      </c>
      <c r="R202" s="41">
        <v>6</v>
      </c>
      <c r="S202" s="41"/>
      <c r="T202" s="12"/>
      <c r="U202" s="148"/>
      <c r="V202" s="53"/>
      <c r="W202" s="727"/>
      <c r="X202" s="148"/>
      <c r="Y202" s="148"/>
      <c r="Z202" s="148"/>
      <c r="AA202" s="148"/>
      <c r="AB202" s="148"/>
      <c r="AC202" s="148"/>
      <c r="AD202" s="148">
        <f t="shared" si="57"/>
        <v>35.799999999999997</v>
      </c>
      <c r="AE202" s="301"/>
      <c r="AF202" s="301"/>
      <c r="AG202" s="301"/>
      <c r="AH202" s="301"/>
      <c r="AI202" s="301"/>
      <c r="AJ202" s="301"/>
      <c r="AK202" s="301"/>
      <c r="AL202" s="301"/>
      <c r="AM202" s="142"/>
      <c r="AN202" s="142"/>
      <c r="AO202" s="428" t="s">
        <v>124</v>
      </c>
      <c r="AP202" s="5"/>
      <c r="AQ202" s="5"/>
      <c r="AR202" s="5"/>
      <c r="AS202" s="5"/>
      <c r="AT202" s="5"/>
      <c r="AU202" s="5"/>
      <c r="AV202" s="5"/>
      <c r="AW202" s="5"/>
      <c r="AX202" s="5"/>
      <c r="AY202" s="5"/>
      <c r="AZ202" s="5"/>
      <c r="BA202" s="5"/>
      <c r="BB202" s="5"/>
    </row>
    <row r="203" spans="1:54" s="22" customFormat="1" ht="231" outlineLevel="1">
      <c r="A203" s="89">
        <f t="shared" si="56"/>
        <v>14</v>
      </c>
      <c r="B203" s="113" t="s">
        <v>337</v>
      </c>
      <c r="C203" s="483" t="s">
        <v>213</v>
      </c>
      <c r="D203" s="60">
        <v>133</v>
      </c>
      <c r="E203" s="64" t="s">
        <v>389</v>
      </c>
      <c r="F203" s="59">
        <v>11</v>
      </c>
      <c r="G203" s="59" t="s">
        <v>79</v>
      </c>
      <c r="H203" s="59">
        <v>5220201</v>
      </c>
      <c r="I203" s="373"/>
      <c r="J203" s="59" t="s">
        <v>417</v>
      </c>
      <c r="K203" s="39" t="s">
        <v>219</v>
      </c>
      <c r="L203" s="39">
        <v>2006</v>
      </c>
      <c r="M203" s="41"/>
      <c r="N203" s="75">
        <v>96.745000000000005</v>
      </c>
      <c r="O203" s="12">
        <v>37.694000000000003</v>
      </c>
      <c r="P203" s="40">
        <f t="shared" si="55"/>
        <v>59.051000000000002</v>
      </c>
      <c r="Q203" s="29" t="s">
        <v>192</v>
      </c>
      <c r="R203" s="41">
        <v>1</v>
      </c>
      <c r="S203" s="41"/>
      <c r="T203" s="12"/>
      <c r="U203" s="148"/>
      <c r="V203" s="53"/>
      <c r="W203" s="727"/>
      <c r="X203" s="148"/>
      <c r="Y203" s="148"/>
      <c r="Z203" s="148"/>
      <c r="AA203" s="148"/>
      <c r="AB203" s="148"/>
      <c r="AC203" s="148"/>
      <c r="AD203" s="148">
        <f t="shared" si="57"/>
        <v>59.051000000000002</v>
      </c>
      <c r="AE203" s="301"/>
      <c r="AF203" s="301"/>
      <c r="AG203" s="301"/>
      <c r="AH203" s="301"/>
      <c r="AI203" s="301"/>
      <c r="AJ203" s="301"/>
      <c r="AK203" s="301"/>
      <c r="AL203" s="301"/>
      <c r="AM203" s="142"/>
      <c r="AN203" s="142"/>
      <c r="AO203" s="428" t="s">
        <v>123</v>
      </c>
      <c r="AP203" s="5"/>
      <c r="AQ203" s="5"/>
      <c r="AR203" s="5"/>
      <c r="AS203" s="5"/>
      <c r="AT203" s="5"/>
      <c r="AU203" s="5"/>
      <c r="AV203" s="5"/>
      <c r="AW203" s="5"/>
      <c r="AX203" s="5"/>
      <c r="AY203" s="5"/>
      <c r="AZ203" s="5"/>
      <c r="BA203" s="5"/>
      <c r="BB203" s="5"/>
    </row>
    <row r="204" spans="1:54" ht="153" outlineLevel="1">
      <c r="A204" s="89">
        <f t="shared" si="56"/>
        <v>15</v>
      </c>
      <c r="B204" s="93" t="s">
        <v>247</v>
      </c>
      <c r="C204" s="469" t="s">
        <v>530</v>
      </c>
      <c r="D204" s="30">
        <v>133</v>
      </c>
      <c r="E204" s="28" t="s">
        <v>588</v>
      </c>
      <c r="F204" s="59">
        <v>11</v>
      </c>
      <c r="G204" s="59" t="s">
        <v>79</v>
      </c>
      <c r="H204" s="59">
        <v>5220602</v>
      </c>
      <c r="I204" s="373"/>
      <c r="J204" s="59" t="s">
        <v>417</v>
      </c>
      <c r="K204" s="39" t="s">
        <v>219</v>
      </c>
      <c r="L204" s="39">
        <v>2006</v>
      </c>
      <c r="M204" s="35"/>
      <c r="N204" s="75">
        <v>268.95999999999998</v>
      </c>
      <c r="O204" s="12">
        <v>96.834999999999994</v>
      </c>
      <c r="P204" s="40">
        <f t="shared" si="55"/>
        <v>172.125</v>
      </c>
      <c r="Q204" s="29" t="s">
        <v>291</v>
      </c>
      <c r="R204" s="41">
        <v>2452</v>
      </c>
      <c r="S204" s="642"/>
      <c r="T204" s="49"/>
      <c r="U204" s="148"/>
      <c r="V204" s="140"/>
      <c r="W204" s="727"/>
      <c r="X204" s="148"/>
      <c r="Y204" s="148"/>
      <c r="Z204" s="148"/>
      <c r="AA204" s="148"/>
      <c r="AB204" s="148"/>
      <c r="AC204" s="148"/>
      <c r="AD204" s="148">
        <f t="shared" si="57"/>
        <v>172.125</v>
      </c>
      <c r="AE204" s="301"/>
      <c r="AF204" s="301"/>
      <c r="AG204" s="301"/>
      <c r="AH204" s="301"/>
      <c r="AI204" s="301"/>
      <c r="AJ204" s="301"/>
      <c r="AK204" s="301"/>
      <c r="AL204" s="301"/>
      <c r="AM204" s="142"/>
      <c r="AN204" s="142"/>
      <c r="AO204" s="436" t="s">
        <v>516</v>
      </c>
    </row>
    <row r="205" spans="1:54" s="2" customFormat="1" ht="76.5" outlineLevel="1">
      <c r="A205" s="89">
        <f t="shared" si="56"/>
        <v>16</v>
      </c>
      <c r="B205" s="104" t="s">
        <v>436</v>
      </c>
      <c r="C205" s="472" t="s">
        <v>213</v>
      </c>
      <c r="D205" s="60">
        <v>133</v>
      </c>
      <c r="E205" s="64" t="s">
        <v>302</v>
      </c>
      <c r="F205" s="66">
        <v>11</v>
      </c>
      <c r="G205" s="59" t="s">
        <v>79</v>
      </c>
      <c r="H205" s="59">
        <v>1020102</v>
      </c>
      <c r="I205" s="373"/>
      <c r="J205" s="59" t="s">
        <v>417</v>
      </c>
      <c r="K205" s="47" t="s">
        <v>220</v>
      </c>
      <c r="L205" s="39">
        <v>2007</v>
      </c>
      <c r="M205" s="41"/>
      <c r="N205" s="75">
        <v>8</v>
      </c>
      <c r="O205" s="36">
        <v>0.34799999999999998</v>
      </c>
      <c r="P205" s="40">
        <f t="shared" si="55"/>
        <v>7.6520000000000001</v>
      </c>
      <c r="Q205" s="29" t="s">
        <v>120</v>
      </c>
      <c r="R205" s="41">
        <v>1</v>
      </c>
      <c r="S205" s="41"/>
      <c r="T205" s="36"/>
      <c r="U205" s="148"/>
      <c r="V205" s="53"/>
      <c r="W205" s="727"/>
      <c r="X205" s="148"/>
      <c r="Y205" s="148"/>
      <c r="Z205" s="148"/>
      <c r="AA205" s="148"/>
      <c r="AB205" s="148"/>
      <c r="AC205" s="148"/>
      <c r="AD205" s="148">
        <f t="shared" si="57"/>
        <v>7.6520000000000001</v>
      </c>
      <c r="AE205" s="301"/>
      <c r="AF205" s="301"/>
      <c r="AG205" s="301"/>
      <c r="AH205" s="301"/>
      <c r="AI205" s="301"/>
      <c r="AJ205" s="301"/>
      <c r="AK205" s="301"/>
      <c r="AL205" s="301"/>
      <c r="AM205" s="142"/>
      <c r="AN205" s="142"/>
      <c r="AO205" s="428" t="s">
        <v>128</v>
      </c>
      <c r="AP205" s="5"/>
      <c r="AQ205" s="5"/>
      <c r="AR205" s="5"/>
      <c r="AS205" s="5"/>
      <c r="AT205" s="5"/>
      <c r="AU205" s="5"/>
      <c r="AV205" s="5"/>
      <c r="AW205" s="5"/>
      <c r="AX205" s="5"/>
      <c r="AY205" s="5"/>
      <c r="AZ205" s="5"/>
      <c r="BA205" s="5"/>
      <c r="BB205" s="5"/>
    </row>
    <row r="206" spans="1:54" s="6" customFormat="1" ht="114.75" outlineLevel="1">
      <c r="A206" s="89">
        <f t="shared" si="56"/>
        <v>17</v>
      </c>
      <c r="B206" s="104" t="s">
        <v>412</v>
      </c>
      <c r="C206" s="472" t="s">
        <v>213</v>
      </c>
      <c r="D206" s="60">
        <v>133</v>
      </c>
      <c r="E206" s="64" t="s">
        <v>302</v>
      </c>
      <c r="F206" s="66">
        <v>11</v>
      </c>
      <c r="G206" s="59" t="s">
        <v>79</v>
      </c>
      <c r="H206" s="59">
        <v>1020102</v>
      </c>
      <c r="I206" s="373"/>
      <c r="J206" s="59" t="s">
        <v>417</v>
      </c>
      <c r="K206" s="47" t="s">
        <v>220</v>
      </c>
      <c r="L206" s="39">
        <v>2008</v>
      </c>
      <c r="M206" s="41"/>
      <c r="N206" s="75">
        <v>12</v>
      </c>
      <c r="O206" s="36">
        <v>0.55000000000000004</v>
      </c>
      <c r="P206" s="40">
        <f t="shared" si="55"/>
        <v>11.45</v>
      </c>
      <c r="Q206" s="29" t="s">
        <v>120</v>
      </c>
      <c r="R206" s="41">
        <v>0</v>
      </c>
      <c r="S206" s="41"/>
      <c r="T206" s="36"/>
      <c r="U206" s="148"/>
      <c r="V206" s="53"/>
      <c r="W206" s="727"/>
      <c r="X206" s="148"/>
      <c r="Y206" s="148"/>
      <c r="Z206" s="148"/>
      <c r="AA206" s="148"/>
      <c r="AB206" s="148"/>
      <c r="AC206" s="148"/>
      <c r="AD206" s="148">
        <f t="shared" si="57"/>
        <v>11.45</v>
      </c>
      <c r="AE206" s="301"/>
      <c r="AF206" s="301"/>
      <c r="AG206" s="301"/>
      <c r="AH206" s="301"/>
      <c r="AI206" s="301"/>
      <c r="AJ206" s="301"/>
      <c r="AK206" s="301"/>
      <c r="AL206" s="301"/>
      <c r="AM206" s="142"/>
      <c r="AN206" s="142"/>
      <c r="AO206" s="428" t="s">
        <v>245</v>
      </c>
      <c r="AP206" s="5"/>
      <c r="AQ206" s="5"/>
      <c r="AR206" s="5"/>
      <c r="AS206" s="5"/>
      <c r="AT206" s="5"/>
      <c r="AU206" s="5"/>
      <c r="AV206" s="5"/>
      <c r="AW206" s="5"/>
      <c r="AX206" s="5"/>
      <c r="AY206" s="5"/>
      <c r="AZ206" s="5"/>
      <c r="BA206" s="5"/>
      <c r="BB206" s="5"/>
    </row>
    <row r="207" spans="1:54" ht="114.75" outlineLevel="1">
      <c r="A207" s="89">
        <f t="shared" si="56"/>
        <v>18</v>
      </c>
      <c r="B207" s="104" t="s">
        <v>314</v>
      </c>
      <c r="C207" s="472" t="s">
        <v>213</v>
      </c>
      <c r="D207" s="60">
        <v>133</v>
      </c>
      <c r="E207" s="64" t="s">
        <v>302</v>
      </c>
      <c r="F207" s="66">
        <v>11</v>
      </c>
      <c r="G207" s="59" t="s">
        <v>79</v>
      </c>
      <c r="H207" s="59">
        <v>1020102</v>
      </c>
      <c r="I207" s="373"/>
      <c r="J207" s="59" t="s">
        <v>417</v>
      </c>
      <c r="K207" s="47" t="s">
        <v>220</v>
      </c>
      <c r="L207" s="39">
        <v>2007</v>
      </c>
      <c r="M207" s="41"/>
      <c r="N207" s="75">
        <v>25</v>
      </c>
      <c r="O207" s="36">
        <v>0.53400000000000003</v>
      </c>
      <c r="P207" s="40">
        <f t="shared" si="55"/>
        <v>24.466000000000001</v>
      </c>
      <c r="Q207" s="29" t="s">
        <v>659</v>
      </c>
      <c r="R207" s="41">
        <v>1</v>
      </c>
      <c r="S207" s="41"/>
      <c r="T207" s="36"/>
      <c r="U207" s="148"/>
      <c r="V207" s="53"/>
      <c r="W207" s="727"/>
      <c r="X207" s="148"/>
      <c r="Y207" s="148"/>
      <c r="Z207" s="148"/>
      <c r="AA207" s="148"/>
      <c r="AB207" s="148"/>
      <c r="AC207" s="148"/>
      <c r="AD207" s="148">
        <f t="shared" si="57"/>
        <v>24.466000000000001</v>
      </c>
      <c r="AE207" s="301"/>
      <c r="AF207" s="301"/>
      <c r="AG207" s="301"/>
      <c r="AH207" s="301"/>
      <c r="AI207" s="301"/>
      <c r="AJ207" s="301"/>
      <c r="AK207" s="301"/>
      <c r="AL207" s="301"/>
      <c r="AM207" s="142"/>
      <c r="AN207" s="142"/>
      <c r="AO207" s="428" t="s">
        <v>164</v>
      </c>
    </row>
    <row r="208" spans="1:54" ht="114.75" outlineLevel="1">
      <c r="A208" s="89">
        <f t="shared" si="56"/>
        <v>19</v>
      </c>
      <c r="B208" s="109" t="s">
        <v>435</v>
      </c>
      <c r="C208" s="469" t="s">
        <v>213</v>
      </c>
      <c r="D208" s="65"/>
      <c r="E208" s="65"/>
      <c r="F208" s="65"/>
      <c r="G208" s="65"/>
      <c r="H208" s="65"/>
      <c r="I208" s="621"/>
      <c r="J208" s="67"/>
      <c r="K208" s="310"/>
      <c r="L208" s="39">
        <v>2007</v>
      </c>
      <c r="M208" s="41"/>
      <c r="N208" s="75">
        <v>4.9989999999999997</v>
      </c>
      <c r="O208" s="36">
        <v>4.032</v>
      </c>
      <c r="P208" s="40">
        <f t="shared" si="55"/>
        <v>0.96699999999999997</v>
      </c>
      <c r="Q208" s="29" t="s">
        <v>43</v>
      </c>
      <c r="R208" s="41" t="s">
        <v>391</v>
      </c>
      <c r="S208" s="41"/>
      <c r="T208" s="36"/>
      <c r="U208" s="148"/>
      <c r="V208" s="53"/>
      <c r="W208" s="727"/>
      <c r="X208" s="148"/>
      <c r="Y208" s="148"/>
      <c r="Z208" s="148"/>
      <c r="AA208" s="148"/>
      <c r="AB208" s="148"/>
      <c r="AC208" s="148"/>
      <c r="AD208" s="148">
        <f t="shared" si="57"/>
        <v>0.96699999999999997</v>
      </c>
      <c r="AE208" s="301"/>
      <c r="AF208" s="301"/>
      <c r="AG208" s="301"/>
      <c r="AH208" s="301"/>
      <c r="AI208" s="301"/>
      <c r="AJ208" s="301"/>
      <c r="AK208" s="301"/>
      <c r="AL208" s="301"/>
      <c r="AM208" s="142"/>
      <c r="AN208" s="142"/>
      <c r="AO208" s="428" t="s">
        <v>397</v>
      </c>
    </row>
    <row r="209" spans="1:54" ht="114.75" outlineLevel="1">
      <c r="A209" s="89">
        <f t="shared" si="56"/>
        <v>20</v>
      </c>
      <c r="B209" s="109" t="s">
        <v>183</v>
      </c>
      <c r="C209" s="472" t="s">
        <v>213</v>
      </c>
      <c r="D209" s="60">
        <v>133</v>
      </c>
      <c r="E209" s="64" t="s">
        <v>389</v>
      </c>
      <c r="F209" s="66">
        <v>11</v>
      </c>
      <c r="G209" s="59" t="s">
        <v>79</v>
      </c>
      <c r="H209" s="59">
        <v>1020102</v>
      </c>
      <c r="I209" s="373"/>
      <c r="J209" s="59" t="s">
        <v>417</v>
      </c>
      <c r="K209" s="310"/>
      <c r="L209" s="39">
        <v>2007</v>
      </c>
      <c r="M209" s="41"/>
      <c r="N209" s="75">
        <v>1</v>
      </c>
      <c r="O209" s="36">
        <v>0.247</v>
      </c>
      <c r="P209" s="40">
        <f t="shared" si="55"/>
        <v>0.753</v>
      </c>
      <c r="Q209" s="29" t="s">
        <v>659</v>
      </c>
      <c r="R209" s="41" t="s">
        <v>243</v>
      </c>
      <c r="S209" s="41"/>
      <c r="T209" s="36"/>
      <c r="U209" s="148"/>
      <c r="V209" s="53"/>
      <c r="W209" s="727"/>
      <c r="X209" s="148"/>
      <c r="Y209" s="148"/>
      <c r="Z209" s="148"/>
      <c r="AA209" s="148"/>
      <c r="AB209" s="148"/>
      <c r="AC209" s="148"/>
      <c r="AD209" s="148">
        <f t="shared" si="57"/>
        <v>0.753</v>
      </c>
      <c r="AE209" s="301"/>
      <c r="AF209" s="301"/>
      <c r="AG209" s="301"/>
      <c r="AH209" s="301"/>
      <c r="AI209" s="301"/>
      <c r="AJ209" s="301"/>
      <c r="AK209" s="301"/>
      <c r="AL209" s="301"/>
      <c r="AM209" s="142"/>
      <c r="AN209" s="142"/>
      <c r="AO209" s="428" t="s">
        <v>624</v>
      </c>
    </row>
    <row r="210" spans="1:54" s="13" customFormat="1" ht="165" outlineLevel="1">
      <c r="A210" s="89">
        <f t="shared" si="56"/>
        <v>21</v>
      </c>
      <c r="B210" s="92" t="s">
        <v>182</v>
      </c>
      <c r="C210" s="469" t="s">
        <v>213</v>
      </c>
      <c r="D210" s="32">
        <v>133</v>
      </c>
      <c r="E210" s="28" t="s">
        <v>248</v>
      </c>
      <c r="F210" s="28">
        <v>11</v>
      </c>
      <c r="G210" s="28" t="s">
        <v>79</v>
      </c>
      <c r="H210" s="28">
        <v>5220602</v>
      </c>
      <c r="I210" s="89"/>
      <c r="J210" s="28" t="s">
        <v>417</v>
      </c>
      <c r="K210" s="47" t="s">
        <v>220</v>
      </c>
      <c r="L210" s="39">
        <v>2007</v>
      </c>
      <c r="M210" s="41"/>
      <c r="N210" s="75">
        <v>4</v>
      </c>
      <c r="O210" s="36">
        <v>0.57899999999999996</v>
      </c>
      <c r="P210" s="40">
        <f t="shared" si="55"/>
        <v>3.4209999999999998</v>
      </c>
      <c r="Q210" s="29" t="s">
        <v>657</v>
      </c>
      <c r="R210" s="41">
        <v>130</v>
      </c>
      <c r="S210" s="41"/>
      <c r="T210" s="36"/>
      <c r="U210" s="148"/>
      <c r="V210" s="53"/>
      <c r="W210" s="727"/>
      <c r="X210" s="148"/>
      <c r="Y210" s="148"/>
      <c r="Z210" s="148"/>
      <c r="AA210" s="148"/>
      <c r="AB210" s="148"/>
      <c r="AC210" s="148"/>
      <c r="AD210" s="148">
        <f t="shared" si="57"/>
        <v>3.4209999999999998</v>
      </c>
      <c r="AE210" s="301"/>
      <c r="AF210" s="301"/>
      <c r="AG210" s="301"/>
      <c r="AH210" s="301"/>
      <c r="AI210" s="301"/>
      <c r="AJ210" s="301"/>
      <c r="AK210" s="301"/>
      <c r="AL210" s="301"/>
      <c r="AM210" s="142"/>
      <c r="AN210" s="142"/>
      <c r="AO210" s="428" t="s">
        <v>562</v>
      </c>
      <c r="AP210" s="5"/>
      <c r="AQ210" s="5"/>
      <c r="AR210" s="5"/>
      <c r="AS210" s="5"/>
      <c r="AT210" s="5"/>
      <c r="AU210" s="5"/>
      <c r="AV210" s="5"/>
      <c r="AW210" s="5"/>
      <c r="AX210" s="5"/>
      <c r="AY210" s="5"/>
      <c r="AZ210" s="5"/>
      <c r="BA210" s="5"/>
      <c r="BB210" s="5"/>
    </row>
    <row r="211" spans="1:54" s="13" customFormat="1" ht="198" outlineLevel="1">
      <c r="A211" s="89">
        <f t="shared" si="56"/>
        <v>22</v>
      </c>
      <c r="B211" s="109" t="s">
        <v>190</v>
      </c>
      <c r="C211" s="469" t="s">
        <v>213</v>
      </c>
      <c r="D211" s="65"/>
      <c r="E211" s="65"/>
      <c r="F211" s="65"/>
      <c r="G211" s="65"/>
      <c r="H211" s="65"/>
      <c r="I211" s="621"/>
      <c r="J211" s="67"/>
      <c r="K211" s="310"/>
      <c r="L211" s="39">
        <v>2007</v>
      </c>
      <c r="M211" s="41"/>
      <c r="N211" s="75">
        <v>5.0350000000000001</v>
      </c>
      <c r="O211" s="36">
        <v>4.5039999999999996</v>
      </c>
      <c r="P211" s="40">
        <f t="shared" si="55"/>
        <v>0.53100000000000003</v>
      </c>
      <c r="Q211" s="29" t="s">
        <v>657</v>
      </c>
      <c r="R211" s="41" t="s">
        <v>205</v>
      </c>
      <c r="S211" s="41"/>
      <c r="T211" s="36"/>
      <c r="U211" s="148"/>
      <c r="V211" s="53"/>
      <c r="W211" s="727"/>
      <c r="X211" s="148"/>
      <c r="Y211" s="148"/>
      <c r="Z211" s="148"/>
      <c r="AA211" s="148"/>
      <c r="AB211" s="148"/>
      <c r="AC211" s="148"/>
      <c r="AD211" s="148">
        <f t="shared" si="57"/>
        <v>0.53100000000000003</v>
      </c>
      <c r="AE211" s="301"/>
      <c r="AF211" s="301"/>
      <c r="AG211" s="301"/>
      <c r="AH211" s="301"/>
      <c r="AI211" s="301"/>
      <c r="AJ211" s="301"/>
      <c r="AK211" s="301"/>
      <c r="AL211" s="301"/>
      <c r="AM211" s="142"/>
      <c r="AN211" s="142"/>
      <c r="AO211" s="428" t="s">
        <v>603</v>
      </c>
      <c r="AP211" s="5"/>
      <c r="AQ211" s="5"/>
      <c r="AR211" s="5"/>
      <c r="AS211" s="5"/>
      <c r="AT211" s="5"/>
      <c r="AU211" s="5"/>
      <c r="AV211" s="5"/>
      <c r="AW211" s="5"/>
      <c r="AX211" s="5"/>
      <c r="AY211" s="5"/>
      <c r="AZ211" s="5"/>
      <c r="BA211" s="5"/>
      <c r="BB211" s="5"/>
    </row>
    <row r="212" spans="1:54" ht="198" outlineLevel="1">
      <c r="A212" s="89">
        <f t="shared" si="56"/>
        <v>23</v>
      </c>
      <c r="B212" s="92" t="s">
        <v>594</v>
      </c>
      <c r="C212" s="469" t="s">
        <v>213</v>
      </c>
      <c r="D212" s="34"/>
      <c r="E212" s="34"/>
      <c r="F212" s="34"/>
      <c r="G212" s="34"/>
      <c r="H212" s="34"/>
      <c r="I212" s="89"/>
      <c r="J212" s="32"/>
      <c r="K212" s="39"/>
      <c r="L212" s="39">
        <v>2006</v>
      </c>
      <c r="M212" s="41"/>
      <c r="N212" s="75">
        <v>3.2</v>
      </c>
      <c r="O212" s="12">
        <v>0.34699999999999998</v>
      </c>
      <c r="P212" s="40">
        <f t="shared" si="55"/>
        <v>2.8530000000000002</v>
      </c>
      <c r="Q212" s="29" t="s">
        <v>486</v>
      </c>
      <c r="R212" s="41" t="s">
        <v>299</v>
      </c>
      <c r="S212" s="41"/>
      <c r="T212" s="12"/>
      <c r="U212" s="148"/>
      <c r="V212" s="53"/>
      <c r="W212" s="727"/>
      <c r="X212" s="148"/>
      <c r="Y212" s="148"/>
      <c r="Z212" s="148"/>
      <c r="AA212" s="148"/>
      <c r="AB212" s="148"/>
      <c r="AC212" s="148"/>
      <c r="AD212" s="148">
        <f t="shared" si="57"/>
        <v>2.8530000000000002</v>
      </c>
      <c r="AE212" s="301"/>
      <c r="AF212" s="301"/>
      <c r="AG212" s="301"/>
      <c r="AH212" s="301"/>
      <c r="AI212" s="301"/>
      <c r="AJ212" s="301"/>
      <c r="AK212" s="301"/>
      <c r="AL212" s="301"/>
      <c r="AM212" s="142"/>
      <c r="AN212" s="142"/>
      <c r="AO212" s="428" t="s">
        <v>621</v>
      </c>
    </row>
    <row r="213" spans="1:54" s="6" customFormat="1" ht="114.75" outlineLevel="1">
      <c r="A213" s="89">
        <f t="shared" si="56"/>
        <v>24</v>
      </c>
      <c r="B213" s="92" t="s">
        <v>225</v>
      </c>
      <c r="C213" s="469" t="s">
        <v>213</v>
      </c>
      <c r="D213" s="34"/>
      <c r="E213" s="34"/>
      <c r="F213" s="34"/>
      <c r="G213" s="34"/>
      <c r="H213" s="34"/>
      <c r="I213" s="89"/>
      <c r="J213" s="32"/>
      <c r="K213" s="39"/>
      <c r="L213" s="39">
        <v>2006</v>
      </c>
      <c r="M213" s="41"/>
      <c r="N213" s="75">
        <v>2.2999999999999998</v>
      </c>
      <c r="O213" s="12">
        <v>1.1870000000000001</v>
      </c>
      <c r="P213" s="40">
        <f t="shared" si="55"/>
        <v>1.113</v>
      </c>
      <c r="Q213" s="29" t="s">
        <v>420</v>
      </c>
      <c r="R213" s="41" t="s">
        <v>558</v>
      </c>
      <c r="S213" s="41"/>
      <c r="T213" s="12"/>
      <c r="U213" s="148"/>
      <c r="V213" s="53"/>
      <c r="W213" s="727"/>
      <c r="X213" s="148"/>
      <c r="Y213" s="148"/>
      <c r="Z213" s="148"/>
      <c r="AA213" s="148"/>
      <c r="AB213" s="148"/>
      <c r="AC213" s="148"/>
      <c r="AD213" s="148">
        <f t="shared" si="57"/>
        <v>1.113</v>
      </c>
      <c r="AE213" s="301"/>
      <c r="AF213" s="301"/>
      <c r="AG213" s="301"/>
      <c r="AH213" s="301"/>
      <c r="AI213" s="301"/>
      <c r="AJ213" s="301"/>
      <c r="AK213" s="301"/>
      <c r="AL213" s="301"/>
      <c r="AM213" s="142"/>
      <c r="AN213" s="142"/>
      <c r="AO213" s="428" t="s">
        <v>231</v>
      </c>
      <c r="AP213" s="5"/>
      <c r="AQ213" s="5"/>
      <c r="AR213" s="5"/>
      <c r="AS213" s="5"/>
      <c r="AT213" s="5"/>
      <c r="AU213" s="5"/>
      <c r="AV213" s="5"/>
      <c r="AW213" s="5"/>
      <c r="AX213" s="5"/>
      <c r="AY213" s="5"/>
      <c r="AZ213" s="5"/>
      <c r="BA213" s="5"/>
      <c r="BB213" s="5"/>
    </row>
    <row r="214" spans="1:54" s="13" customFormat="1" ht="114.75" outlineLevel="1">
      <c r="A214" s="89">
        <f t="shared" si="56"/>
        <v>25</v>
      </c>
      <c r="B214" s="92" t="s">
        <v>26</v>
      </c>
      <c r="C214" s="469" t="s">
        <v>213</v>
      </c>
      <c r="D214" s="34"/>
      <c r="E214" s="34"/>
      <c r="F214" s="34"/>
      <c r="G214" s="34"/>
      <c r="H214" s="34"/>
      <c r="I214" s="89"/>
      <c r="J214" s="32"/>
      <c r="K214" s="39"/>
      <c r="L214" s="39">
        <v>2006</v>
      </c>
      <c r="M214" s="41"/>
      <c r="N214" s="75">
        <v>2.282</v>
      </c>
      <c r="O214" s="12">
        <v>0.92900000000000005</v>
      </c>
      <c r="P214" s="40">
        <f t="shared" si="55"/>
        <v>1.353</v>
      </c>
      <c r="Q214" s="29" t="s">
        <v>486</v>
      </c>
      <c r="R214" s="41" t="s">
        <v>333</v>
      </c>
      <c r="S214" s="41"/>
      <c r="T214" s="12"/>
      <c r="U214" s="148"/>
      <c r="V214" s="53"/>
      <c r="W214" s="727"/>
      <c r="X214" s="148"/>
      <c r="Y214" s="148"/>
      <c r="Z214" s="148"/>
      <c r="AA214" s="148"/>
      <c r="AB214" s="148"/>
      <c r="AC214" s="148"/>
      <c r="AD214" s="148">
        <f t="shared" si="57"/>
        <v>1.353</v>
      </c>
      <c r="AE214" s="301"/>
      <c r="AF214" s="301"/>
      <c r="AG214" s="301"/>
      <c r="AH214" s="301"/>
      <c r="AI214" s="301"/>
      <c r="AJ214" s="301"/>
      <c r="AK214" s="301"/>
      <c r="AL214" s="301"/>
      <c r="AM214" s="142"/>
      <c r="AN214" s="142"/>
      <c r="AO214" s="428" t="s">
        <v>622</v>
      </c>
      <c r="AP214" s="5"/>
      <c r="AQ214" s="5"/>
      <c r="AR214" s="5"/>
      <c r="AS214" s="5"/>
      <c r="AT214" s="5"/>
      <c r="AU214" s="5"/>
      <c r="AV214" s="5"/>
      <c r="AW214" s="5"/>
      <c r="AX214" s="5"/>
      <c r="AY214" s="5"/>
      <c r="AZ214" s="5"/>
      <c r="BA214" s="5"/>
      <c r="BB214" s="5"/>
    </row>
    <row r="215" spans="1:54" s="13" customFormat="1" ht="114.75" outlineLevel="1">
      <c r="A215" s="89">
        <f t="shared" si="56"/>
        <v>26</v>
      </c>
      <c r="B215" s="109" t="s">
        <v>474</v>
      </c>
      <c r="C215" s="469" t="s">
        <v>213</v>
      </c>
      <c r="D215" s="65"/>
      <c r="E215" s="65"/>
      <c r="F215" s="65"/>
      <c r="G215" s="65"/>
      <c r="H215" s="65"/>
      <c r="I215" s="621"/>
      <c r="J215" s="67"/>
      <c r="K215" s="310"/>
      <c r="L215" s="39">
        <v>2003</v>
      </c>
      <c r="M215" s="41"/>
      <c r="N215" s="75">
        <v>6.3360000000000003</v>
      </c>
      <c r="O215" s="36">
        <v>5.8360000000000003</v>
      </c>
      <c r="P215" s="40">
        <f t="shared" si="55"/>
        <v>0.5</v>
      </c>
      <c r="Q215" s="29" t="s">
        <v>419</v>
      </c>
      <c r="R215" s="41" t="s">
        <v>652</v>
      </c>
      <c r="S215" s="41"/>
      <c r="T215" s="36"/>
      <c r="U215" s="148"/>
      <c r="V215" s="53"/>
      <c r="W215" s="727"/>
      <c r="X215" s="148"/>
      <c r="Y215" s="148"/>
      <c r="Z215" s="148"/>
      <c r="AA215" s="148"/>
      <c r="AB215" s="148"/>
      <c r="AC215" s="148"/>
      <c r="AD215" s="148">
        <f t="shared" si="57"/>
        <v>0.5</v>
      </c>
      <c r="AE215" s="301"/>
      <c r="AF215" s="301"/>
      <c r="AG215" s="301"/>
      <c r="AH215" s="301"/>
      <c r="AI215" s="301"/>
      <c r="AJ215" s="301"/>
      <c r="AK215" s="301"/>
      <c r="AL215" s="301"/>
      <c r="AM215" s="142"/>
      <c r="AN215" s="142"/>
      <c r="AO215" s="428" t="s">
        <v>483</v>
      </c>
      <c r="AP215" s="5"/>
      <c r="AQ215" s="5"/>
      <c r="AR215" s="5"/>
      <c r="AS215" s="5"/>
      <c r="AT215" s="5"/>
      <c r="AU215" s="5"/>
      <c r="AV215" s="5"/>
      <c r="AW215" s="5"/>
      <c r="AX215" s="5"/>
      <c r="AY215" s="5"/>
      <c r="AZ215" s="5"/>
      <c r="BA215" s="5"/>
      <c r="BB215" s="5"/>
    </row>
    <row r="216" spans="1:54" ht="132" outlineLevel="1">
      <c r="A216" s="89">
        <f t="shared" si="56"/>
        <v>27</v>
      </c>
      <c r="B216" s="92" t="s">
        <v>138</v>
      </c>
      <c r="C216" s="483" t="s">
        <v>213</v>
      </c>
      <c r="D216" s="60">
        <v>133</v>
      </c>
      <c r="E216" s="28" t="s">
        <v>389</v>
      </c>
      <c r="F216" s="28">
        <v>11</v>
      </c>
      <c r="G216" s="28" t="s">
        <v>79</v>
      </c>
      <c r="H216" s="28">
        <v>5220201</v>
      </c>
      <c r="I216" s="89"/>
      <c r="J216" s="28" t="s">
        <v>417</v>
      </c>
      <c r="K216" s="39"/>
      <c r="L216" s="39">
        <v>2006</v>
      </c>
      <c r="M216" s="41"/>
      <c r="N216" s="75">
        <v>1.33</v>
      </c>
      <c r="O216" s="12">
        <v>0.80300000000000005</v>
      </c>
      <c r="P216" s="40">
        <f t="shared" si="55"/>
        <v>0.52700000000000002</v>
      </c>
      <c r="Q216" s="29" t="s">
        <v>557</v>
      </c>
      <c r="R216" s="41" t="s">
        <v>381</v>
      </c>
      <c r="S216" s="41"/>
      <c r="T216" s="12"/>
      <c r="U216" s="148"/>
      <c r="V216" s="53"/>
      <c r="W216" s="727"/>
      <c r="X216" s="148"/>
      <c r="Y216" s="148"/>
      <c r="Z216" s="148"/>
      <c r="AA216" s="148"/>
      <c r="AB216" s="148"/>
      <c r="AC216" s="148"/>
      <c r="AD216" s="148">
        <f t="shared" si="57"/>
        <v>0.52700000000000002</v>
      </c>
      <c r="AE216" s="301"/>
      <c r="AF216" s="301"/>
      <c r="AG216" s="301"/>
      <c r="AH216" s="301"/>
      <c r="AI216" s="301"/>
      <c r="AJ216" s="301"/>
      <c r="AK216" s="301"/>
      <c r="AL216" s="301"/>
      <c r="AM216" s="142"/>
      <c r="AN216" s="142"/>
      <c r="AO216" s="428" t="s">
        <v>169</v>
      </c>
    </row>
    <row r="217" spans="1:54" s="13" customFormat="1" ht="114.75" outlineLevel="1" collapsed="1">
      <c r="A217" s="89">
        <f t="shared" si="56"/>
        <v>28</v>
      </c>
      <c r="B217" s="92" t="s">
        <v>28</v>
      </c>
      <c r="C217" s="469" t="s">
        <v>213</v>
      </c>
      <c r="D217" s="34"/>
      <c r="E217" s="34"/>
      <c r="F217" s="34"/>
      <c r="G217" s="34"/>
      <c r="H217" s="34"/>
      <c r="I217" s="89"/>
      <c r="J217" s="32"/>
      <c r="K217" s="39"/>
      <c r="L217" s="39">
        <v>2006</v>
      </c>
      <c r="M217" s="41"/>
      <c r="N217" s="75">
        <v>2.6</v>
      </c>
      <c r="O217" s="12">
        <v>0.86299999999999999</v>
      </c>
      <c r="P217" s="40">
        <f t="shared" si="55"/>
        <v>1.7370000000000001</v>
      </c>
      <c r="Q217" s="29" t="s">
        <v>63</v>
      </c>
      <c r="R217" s="41" t="s">
        <v>559</v>
      </c>
      <c r="S217" s="41"/>
      <c r="T217" s="12"/>
      <c r="U217" s="148"/>
      <c r="V217" s="53"/>
      <c r="W217" s="727"/>
      <c r="X217" s="148"/>
      <c r="Y217" s="148"/>
      <c r="Z217" s="148"/>
      <c r="AA217" s="148"/>
      <c r="AB217" s="148"/>
      <c r="AC217" s="148"/>
      <c r="AD217" s="148">
        <f t="shared" si="57"/>
        <v>1.7370000000000001</v>
      </c>
      <c r="AE217" s="301"/>
      <c r="AF217" s="301"/>
      <c r="AG217" s="301"/>
      <c r="AH217" s="301"/>
      <c r="AI217" s="301"/>
      <c r="AJ217" s="301"/>
      <c r="AK217" s="301"/>
      <c r="AL217" s="301"/>
      <c r="AM217" s="142"/>
      <c r="AN217" s="142"/>
      <c r="AO217" s="428" t="s">
        <v>623</v>
      </c>
      <c r="AP217" s="5"/>
      <c r="AQ217" s="5"/>
      <c r="AR217" s="5"/>
      <c r="AS217" s="5"/>
      <c r="AT217" s="5"/>
      <c r="AU217" s="5"/>
      <c r="AV217" s="5"/>
      <c r="AW217" s="5"/>
      <c r="AX217" s="5"/>
      <c r="AY217" s="5"/>
      <c r="AZ217" s="5"/>
      <c r="BA217" s="5"/>
      <c r="BB217" s="5"/>
    </row>
    <row r="218" spans="1:54" s="13" customFormat="1" ht="191.25" outlineLevel="1">
      <c r="A218" s="89">
        <f t="shared" si="56"/>
        <v>29</v>
      </c>
      <c r="B218" s="92" t="s">
        <v>351</v>
      </c>
      <c r="C218" s="483" t="s">
        <v>213</v>
      </c>
      <c r="D218" s="60">
        <v>133</v>
      </c>
      <c r="E218" s="28" t="s">
        <v>389</v>
      </c>
      <c r="F218" s="28">
        <v>11</v>
      </c>
      <c r="G218" s="28" t="s">
        <v>79</v>
      </c>
      <c r="H218" s="28" t="s">
        <v>84</v>
      </c>
      <c r="I218" s="89"/>
      <c r="J218" s="28" t="s">
        <v>417</v>
      </c>
      <c r="K218" s="39" t="s">
        <v>220</v>
      </c>
      <c r="L218" s="39">
        <v>2007</v>
      </c>
      <c r="M218" s="41"/>
      <c r="N218" s="75">
        <v>5.766</v>
      </c>
      <c r="O218" s="12">
        <v>5.5880000000000001</v>
      </c>
      <c r="P218" s="40">
        <f t="shared" si="55"/>
        <v>0.17799999999999999</v>
      </c>
      <c r="Q218" s="29" t="s">
        <v>415</v>
      </c>
      <c r="R218" s="41">
        <v>4689</v>
      </c>
      <c r="S218" s="41"/>
      <c r="T218" s="12"/>
      <c r="U218" s="148"/>
      <c r="V218" s="53"/>
      <c r="W218" s="727"/>
      <c r="X218" s="148"/>
      <c r="Y218" s="148"/>
      <c r="Z218" s="148"/>
      <c r="AA218" s="148"/>
      <c r="AB218" s="148"/>
      <c r="AC218" s="148"/>
      <c r="AD218" s="148">
        <f t="shared" si="57"/>
        <v>0.17799999999999999</v>
      </c>
      <c r="AE218" s="301"/>
      <c r="AF218" s="301"/>
      <c r="AG218" s="301"/>
      <c r="AH218" s="301"/>
      <c r="AI218" s="301"/>
      <c r="AJ218" s="301"/>
      <c r="AK218" s="301"/>
      <c r="AL218" s="301"/>
      <c r="AM218" s="142"/>
      <c r="AN218" s="142"/>
      <c r="AO218" s="428" t="s">
        <v>125</v>
      </c>
      <c r="AP218" s="5"/>
      <c r="AQ218" s="5"/>
      <c r="AR218" s="5"/>
      <c r="AS218" s="5"/>
      <c r="AT218" s="5"/>
      <c r="AU218" s="5"/>
      <c r="AV218" s="5"/>
      <c r="AW218" s="5"/>
      <c r="AX218" s="5"/>
      <c r="AY218" s="5"/>
      <c r="AZ218" s="5"/>
      <c r="BA218" s="5"/>
      <c r="BB218" s="5"/>
    </row>
    <row r="219" spans="1:54" s="13" customFormat="1" ht="165" outlineLevel="1">
      <c r="A219" s="89">
        <f t="shared" si="56"/>
        <v>30</v>
      </c>
      <c r="B219" s="92" t="s">
        <v>349</v>
      </c>
      <c r="C219" s="469" t="s">
        <v>213</v>
      </c>
      <c r="D219" s="60">
        <v>133</v>
      </c>
      <c r="E219" s="64" t="s">
        <v>389</v>
      </c>
      <c r="F219" s="59">
        <v>11</v>
      </c>
      <c r="G219" s="59" t="s">
        <v>79</v>
      </c>
      <c r="H219" s="59">
        <v>5220201</v>
      </c>
      <c r="I219" s="373"/>
      <c r="J219" s="59" t="s">
        <v>417</v>
      </c>
      <c r="K219" s="39" t="s">
        <v>220</v>
      </c>
      <c r="L219" s="39">
        <v>2006</v>
      </c>
      <c r="M219" s="41"/>
      <c r="N219" s="75">
        <v>2.839</v>
      </c>
      <c r="O219" s="12">
        <v>2.6339999999999999</v>
      </c>
      <c r="P219" s="40">
        <f t="shared" si="55"/>
        <v>0.20499999999999999</v>
      </c>
      <c r="Q219" s="29" t="s">
        <v>415</v>
      </c>
      <c r="R219" s="41">
        <v>4018</v>
      </c>
      <c r="S219" s="41"/>
      <c r="T219" s="12"/>
      <c r="U219" s="148"/>
      <c r="V219" s="53"/>
      <c r="W219" s="727"/>
      <c r="X219" s="148"/>
      <c r="Y219" s="148"/>
      <c r="Z219" s="148"/>
      <c r="AA219" s="148"/>
      <c r="AB219" s="148"/>
      <c r="AC219" s="148"/>
      <c r="AD219" s="148">
        <f t="shared" si="57"/>
        <v>0.20499999999999999</v>
      </c>
      <c r="AE219" s="301"/>
      <c r="AF219" s="301"/>
      <c r="AG219" s="301"/>
      <c r="AH219" s="301"/>
      <c r="AI219" s="301"/>
      <c r="AJ219" s="301"/>
      <c r="AK219" s="301"/>
      <c r="AL219" s="301"/>
      <c r="AM219" s="142"/>
      <c r="AN219" s="142"/>
      <c r="AO219" s="428" t="s">
        <v>519</v>
      </c>
      <c r="AP219" s="5"/>
      <c r="AQ219" s="5"/>
      <c r="AR219" s="5"/>
      <c r="AS219" s="5"/>
      <c r="AT219" s="5"/>
      <c r="AU219" s="5"/>
      <c r="AV219" s="5"/>
      <c r="AW219" s="5"/>
      <c r="AX219" s="5"/>
      <c r="AY219" s="5"/>
      <c r="AZ219" s="5"/>
      <c r="BA219" s="5"/>
      <c r="BB219" s="5"/>
    </row>
    <row r="220" spans="1:54" s="13" customFormat="1" ht="153" outlineLevel="1">
      <c r="A220" s="89">
        <f t="shared" si="56"/>
        <v>31</v>
      </c>
      <c r="B220" s="92" t="s">
        <v>482</v>
      </c>
      <c r="C220" s="483" t="s">
        <v>213</v>
      </c>
      <c r="D220" s="60">
        <v>133</v>
      </c>
      <c r="E220" s="28" t="s">
        <v>389</v>
      </c>
      <c r="F220" s="28">
        <v>11</v>
      </c>
      <c r="G220" s="28" t="s">
        <v>79</v>
      </c>
      <c r="H220" s="28">
        <v>5220201</v>
      </c>
      <c r="I220" s="89"/>
      <c r="J220" s="28" t="s">
        <v>417</v>
      </c>
      <c r="K220" s="39" t="s">
        <v>220</v>
      </c>
      <c r="L220" s="39">
        <v>2006</v>
      </c>
      <c r="M220" s="41"/>
      <c r="N220" s="75">
        <v>3.7759999999999998</v>
      </c>
      <c r="O220" s="12">
        <v>3.569</v>
      </c>
      <c r="P220" s="40">
        <f t="shared" si="55"/>
        <v>0.20699999999999999</v>
      </c>
      <c r="Q220" s="29" t="s">
        <v>415</v>
      </c>
      <c r="R220" s="41">
        <v>4356</v>
      </c>
      <c r="S220" s="41"/>
      <c r="T220" s="12"/>
      <c r="U220" s="148"/>
      <c r="V220" s="53"/>
      <c r="W220" s="727"/>
      <c r="X220" s="148"/>
      <c r="Y220" s="148"/>
      <c r="Z220" s="148"/>
      <c r="AA220" s="148"/>
      <c r="AB220" s="148"/>
      <c r="AC220" s="148"/>
      <c r="AD220" s="148">
        <f t="shared" si="57"/>
        <v>0.20699999999999999</v>
      </c>
      <c r="AE220" s="301"/>
      <c r="AF220" s="301"/>
      <c r="AG220" s="301"/>
      <c r="AH220" s="301"/>
      <c r="AI220" s="301"/>
      <c r="AJ220" s="301"/>
      <c r="AK220" s="301"/>
      <c r="AL220" s="301"/>
      <c r="AM220" s="142"/>
      <c r="AN220" s="142"/>
      <c r="AO220" s="428" t="s">
        <v>126</v>
      </c>
      <c r="AP220" s="5"/>
      <c r="AQ220" s="5"/>
      <c r="AR220" s="5"/>
      <c r="AS220" s="5"/>
      <c r="AT220" s="5"/>
      <c r="AU220" s="5"/>
      <c r="AV220" s="5"/>
      <c r="AW220" s="5"/>
      <c r="AX220" s="5"/>
      <c r="AY220" s="5"/>
      <c r="AZ220" s="5"/>
      <c r="BA220" s="5"/>
      <c r="BB220" s="5"/>
    </row>
    <row r="221" spans="1:54" ht="153" outlineLevel="1">
      <c r="A221" s="89">
        <f t="shared" si="56"/>
        <v>32</v>
      </c>
      <c r="B221" s="92" t="s">
        <v>425</v>
      </c>
      <c r="C221" s="483" t="s">
        <v>213</v>
      </c>
      <c r="D221" s="60">
        <v>133</v>
      </c>
      <c r="E221" s="64" t="s">
        <v>389</v>
      </c>
      <c r="F221" s="59">
        <v>11</v>
      </c>
      <c r="G221" s="59" t="s">
        <v>79</v>
      </c>
      <c r="H221" s="59" t="s">
        <v>84</v>
      </c>
      <c r="I221" s="373"/>
      <c r="J221" s="59" t="s">
        <v>417</v>
      </c>
      <c r="K221" s="39" t="s">
        <v>220</v>
      </c>
      <c r="L221" s="39">
        <v>2006</v>
      </c>
      <c r="M221" s="41"/>
      <c r="N221" s="75">
        <v>3.0049999999999999</v>
      </c>
      <c r="O221" s="12">
        <v>2.802</v>
      </c>
      <c r="P221" s="40">
        <f t="shared" si="55"/>
        <v>0.20300000000000001</v>
      </c>
      <c r="Q221" s="29" t="s">
        <v>415</v>
      </c>
      <c r="R221" s="41">
        <v>2737</v>
      </c>
      <c r="S221" s="41"/>
      <c r="T221" s="12"/>
      <c r="U221" s="148"/>
      <c r="V221" s="53"/>
      <c r="W221" s="727"/>
      <c r="X221" s="148"/>
      <c r="Y221" s="148"/>
      <c r="Z221" s="148"/>
      <c r="AA221" s="148"/>
      <c r="AB221" s="148"/>
      <c r="AC221" s="148"/>
      <c r="AD221" s="148">
        <f t="shared" si="57"/>
        <v>0.20300000000000001</v>
      </c>
      <c r="AE221" s="301"/>
      <c r="AF221" s="301"/>
      <c r="AG221" s="301"/>
      <c r="AH221" s="301"/>
      <c r="AI221" s="301"/>
      <c r="AJ221" s="301"/>
      <c r="AK221" s="301"/>
      <c r="AL221" s="301"/>
      <c r="AM221" s="142"/>
      <c r="AN221" s="142"/>
      <c r="AO221" s="428" t="s">
        <v>58</v>
      </c>
    </row>
    <row r="222" spans="1:54" s="13" customFormat="1" ht="153" outlineLevel="1">
      <c r="A222" s="89">
        <f t="shared" si="56"/>
        <v>33</v>
      </c>
      <c r="B222" s="109" t="s">
        <v>322</v>
      </c>
      <c r="C222" s="469" t="s">
        <v>213</v>
      </c>
      <c r="D222" s="46">
        <v>133</v>
      </c>
      <c r="E222" s="59" t="s">
        <v>389</v>
      </c>
      <c r="F222" s="66">
        <v>11</v>
      </c>
      <c r="G222" s="59" t="s">
        <v>79</v>
      </c>
      <c r="H222" s="59">
        <v>1020102</v>
      </c>
      <c r="I222" s="373"/>
      <c r="J222" s="59" t="s">
        <v>417</v>
      </c>
      <c r="K222" s="47" t="s">
        <v>220</v>
      </c>
      <c r="L222" s="39">
        <v>2007</v>
      </c>
      <c r="M222" s="41"/>
      <c r="N222" s="75">
        <v>3.1840000000000002</v>
      </c>
      <c r="O222" s="36">
        <v>2.9769999999999999</v>
      </c>
      <c r="P222" s="40">
        <f t="shared" si="55"/>
        <v>0.20699999999999999</v>
      </c>
      <c r="Q222" s="29" t="s">
        <v>415</v>
      </c>
      <c r="R222" s="41">
        <v>3580</v>
      </c>
      <c r="S222" s="41"/>
      <c r="T222" s="36"/>
      <c r="U222" s="148"/>
      <c r="V222" s="53"/>
      <c r="W222" s="727"/>
      <c r="X222" s="148"/>
      <c r="Y222" s="148"/>
      <c r="Z222" s="148"/>
      <c r="AA222" s="148"/>
      <c r="AB222" s="148"/>
      <c r="AC222" s="148"/>
      <c r="AD222" s="148">
        <f t="shared" si="57"/>
        <v>0.20699999999999999</v>
      </c>
      <c r="AE222" s="301"/>
      <c r="AF222" s="301"/>
      <c r="AG222" s="301"/>
      <c r="AH222" s="301"/>
      <c r="AI222" s="301"/>
      <c r="AJ222" s="301"/>
      <c r="AK222" s="301"/>
      <c r="AL222" s="301"/>
      <c r="AM222" s="142"/>
      <c r="AN222" s="142"/>
      <c r="AO222" s="428" t="s">
        <v>121</v>
      </c>
      <c r="AP222" s="5"/>
      <c r="AQ222" s="5"/>
      <c r="AR222" s="5"/>
      <c r="AS222" s="5"/>
      <c r="AT222" s="5"/>
      <c r="AU222" s="5"/>
      <c r="AV222" s="5"/>
      <c r="AW222" s="5"/>
      <c r="AX222" s="5"/>
      <c r="AY222" s="5"/>
      <c r="AZ222" s="5"/>
      <c r="BA222" s="5"/>
      <c r="BB222" s="5"/>
    </row>
    <row r="223" spans="1:54" s="13" customFormat="1" ht="153" outlineLevel="1">
      <c r="A223" s="89">
        <f t="shared" si="56"/>
        <v>34</v>
      </c>
      <c r="B223" s="92" t="s">
        <v>370</v>
      </c>
      <c r="C223" s="469" t="s">
        <v>213</v>
      </c>
      <c r="D223" s="46">
        <v>133</v>
      </c>
      <c r="E223" s="59" t="s">
        <v>389</v>
      </c>
      <c r="F223" s="66">
        <v>11</v>
      </c>
      <c r="G223" s="59" t="s">
        <v>79</v>
      </c>
      <c r="H223" s="59">
        <v>1020102</v>
      </c>
      <c r="I223" s="373"/>
      <c r="J223" s="59" t="s">
        <v>417</v>
      </c>
      <c r="K223" s="47" t="s">
        <v>220</v>
      </c>
      <c r="L223" s="39">
        <v>2006</v>
      </c>
      <c r="M223" s="41"/>
      <c r="N223" s="75">
        <v>4.1879999999999997</v>
      </c>
      <c r="O223" s="36">
        <v>3.98</v>
      </c>
      <c r="P223" s="40">
        <f t="shared" si="55"/>
        <v>0.20799999999999999</v>
      </c>
      <c r="Q223" s="176" t="s">
        <v>415</v>
      </c>
      <c r="R223" s="41">
        <v>11237</v>
      </c>
      <c r="S223" s="41"/>
      <c r="T223" s="36"/>
      <c r="U223" s="148"/>
      <c r="V223" s="53"/>
      <c r="W223" s="727"/>
      <c r="X223" s="148"/>
      <c r="Y223" s="148"/>
      <c r="Z223" s="148"/>
      <c r="AA223" s="148"/>
      <c r="AB223" s="148"/>
      <c r="AC223" s="148"/>
      <c r="AD223" s="148">
        <f t="shared" si="57"/>
        <v>0.20799999999999999</v>
      </c>
      <c r="AE223" s="301"/>
      <c r="AF223" s="301"/>
      <c r="AG223" s="301"/>
      <c r="AH223" s="301"/>
      <c r="AI223" s="301"/>
      <c r="AJ223" s="301"/>
      <c r="AK223" s="301"/>
      <c r="AL223" s="301"/>
      <c r="AM223" s="142"/>
      <c r="AN223" s="142"/>
      <c r="AO223" s="428" t="s">
        <v>45</v>
      </c>
      <c r="AP223" s="5"/>
      <c r="AQ223" s="5"/>
      <c r="AR223" s="5"/>
      <c r="AS223" s="5"/>
      <c r="AT223" s="5"/>
      <c r="AU223" s="5"/>
      <c r="AV223" s="5"/>
      <c r="AW223" s="5"/>
      <c r="AX223" s="5"/>
      <c r="AY223" s="5"/>
      <c r="AZ223" s="5"/>
      <c r="BA223" s="5"/>
      <c r="BB223" s="5"/>
    </row>
    <row r="224" spans="1:54" s="13" customFormat="1" ht="165" outlineLevel="1">
      <c r="A224" s="89">
        <f t="shared" si="56"/>
        <v>35</v>
      </c>
      <c r="B224" s="92" t="s">
        <v>71</v>
      </c>
      <c r="C224" s="483" t="s">
        <v>213</v>
      </c>
      <c r="D224" s="60">
        <v>133</v>
      </c>
      <c r="E224" s="28" t="s">
        <v>389</v>
      </c>
      <c r="F224" s="28">
        <v>11</v>
      </c>
      <c r="G224" s="28" t="s">
        <v>79</v>
      </c>
      <c r="H224" s="28" t="s">
        <v>84</v>
      </c>
      <c r="I224" s="89"/>
      <c r="J224" s="28" t="s">
        <v>417</v>
      </c>
      <c r="K224" s="39" t="s">
        <v>220</v>
      </c>
      <c r="L224" s="39">
        <v>2006</v>
      </c>
      <c r="M224" s="41"/>
      <c r="N224" s="75">
        <v>3</v>
      </c>
      <c r="O224" s="12">
        <v>0.9</v>
      </c>
      <c r="P224" s="40">
        <f t="shared" si="55"/>
        <v>2.1</v>
      </c>
      <c r="Q224" s="29" t="s">
        <v>192</v>
      </c>
      <c r="R224" s="41">
        <v>9</v>
      </c>
      <c r="S224" s="41"/>
      <c r="T224" s="12"/>
      <c r="U224" s="148"/>
      <c r="V224" s="53"/>
      <c r="W224" s="727"/>
      <c r="X224" s="148"/>
      <c r="Y224" s="148"/>
      <c r="Z224" s="148"/>
      <c r="AA224" s="148"/>
      <c r="AB224" s="148"/>
      <c r="AC224" s="148"/>
      <c r="AD224" s="148">
        <f t="shared" si="57"/>
        <v>2.1</v>
      </c>
      <c r="AE224" s="301"/>
      <c r="AF224" s="301"/>
      <c r="AG224" s="301"/>
      <c r="AH224" s="301"/>
      <c r="AI224" s="301"/>
      <c r="AJ224" s="301"/>
      <c r="AK224" s="301"/>
      <c r="AL224" s="301"/>
      <c r="AM224" s="142"/>
      <c r="AN224" s="142"/>
      <c r="AO224" s="428" t="s">
        <v>127</v>
      </c>
      <c r="AP224" s="5"/>
      <c r="AQ224" s="5"/>
      <c r="AR224" s="5"/>
      <c r="AS224" s="5"/>
      <c r="AT224" s="5"/>
      <c r="AU224" s="5"/>
      <c r="AV224" s="5"/>
      <c r="AW224" s="5"/>
      <c r="AX224" s="5"/>
      <c r="AY224" s="5"/>
      <c r="AZ224" s="5"/>
      <c r="BA224" s="5"/>
      <c r="BB224" s="5"/>
    </row>
    <row r="225" spans="1:54" s="13" customFormat="1" ht="114.75" outlineLevel="1">
      <c r="A225" s="89">
        <f t="shared" si="56"/>
        <v>36</v>
      </c>
      <c r="B225" s="92" t="s">
        <v>521</v>
      </c>
      <c r="C225" s="469" t="s">
        <v>213</v>
      </c>
      <c r="D225" s="46">
        <v>133</v>
      </c>
      <c r="E225" s="59" t="s">
        <v>389</v>
      </c>
      <c r="F225" s="66">
        <v>11</v>
      </c>
      <c r="G225" s="59" t="s">
        <v>79</v>
      </c>
      <c r="H225" s="59">
        <v>1020102</v>
      </c>
      <c r="I225" s="373"/>
      <c r="J225" s="59" t="s">
        <v>417</v>
      </c>
      <c r="K225" s="308"/>
      <c r="L225" s="39">
        <v>2007</v>
      </c>
      <c r="M225" s="41"/>
      <c r="N225" s="75">
        <v>3</v>
      </c>
      <c r="O225" s="50">
        <v>0</v>
      </c>
      <c r="P225" s="40">
        <f t="shared" si="55"/>
        <v>3</v>
      </c>
      <c r="Q225" s="29" t="s">
        <v>659</v>
      </c>
      <c r="R225" s="41">
        <v>1</v>
      </c>
      <c r="S225" s="336"/>
      <c r="T225" s="50"/>
      <c r="U225" s="148"/>
      <c r="V225" s="53"/>
      <c r="W225" s="727"/>
      <c r="X225" s="148"/>
      <c r="Y225" s="148"/>
      <c r="Z225" s="148"/>
      <c r="AA225" s="148"/>
      <c r="AB225" s="148"/>
      <c r="AC225" s="148"/>
      <c r="AD225" s="148">
        <f t="shared" si="57"/>
        <v>3</v>
      </c>
      <c r="AE225" s="301"/>
      <c r="AF225" s="301"/>
      <c r="AG225" s="301"/>
      <c r="AH225" s="301"/>
      <c r="AI225" s="301"/>
      <c r="AJ225" s="301"/>
      <c r="AK225" s="301"/>
      <c r="AL225" s="301"/>
      <c r="AM225" s="142"/>
      <c r="AN225" s="142"/>
      <c r="AO225" s="440" t="s">
        <v>464</v>
      </c>
      <c r="AP225" s="6"/>
      <c r="AQ225" s="6"/>
      <c r="AR225" s="6"/>
      <c r="AS225" s="6"/>
      <c r="AT225" s="6"/>
      <c r="AU225" s="6"/>
      <c r="AV225" s="6"/>
      <c r="AW225" s="6"/>
      <c r="AX225" s="6"/>
      <c r="AY225" s="6"/>
      <c r="AZ225" s="6"/>
      <c r="BA225" s="6"/>
      <c r="BB225" s="6"/>
    </row>
    <row r="226" spans="1:54" s="13" customFormat="1" ht="191.25" outlineLevel="1">
      <c r="A226" s="89">
        <f t="shared" si="56"/>
        <v>37</v>
      </c>
      <c r="B226" s="92" t="s">
        <v>113</v>
      </c>
      <c r="C226" s="469" t="s">
        <v>213</v>
      </c>
      <c r="D226" s="46">
        <v>133</v>
      </c>
      <c r="E226" s="59" t="s">
        <v>389</v>
      </c>
      <c r="F226" s="66">
        <v>11</v>
      </c>
      <c r="G226" s="59" t="s">
        <v>79</v>
      </c>
      <c r="H226" s="59">
        <v>1020102</v>
      </c>
      <c r="I226" s="373"/>
      <c r="J226" s="59" t="s">
        <v>417</v>
      </c>
      <c r="K226" s="47" t="s">
        <v>220</v>
      </c>
      <c r="L226" s="39">
        <v>2008</v>
      </c>
      <c r="M226" s="41"/>
      <c r="N226" s="75">
        <f>6.043+6.881</f>
        <v>12.923999999999999</v>
      </c>
      <c r="O226" s="50">
        <v>3.8769999999999998</v>
      </c>
      <c r="P226" s="40">
        <f t="shared" si="55"/>
        <v>9.0470000000000006</v>
      </c>
      <c r="Q226" s="29" t="s">
        <v>291</v>
      </c>
      <c r="R226" s="41">
        <v>4050</v>
      </c>
      <c r="S226" s="336"/>
      <c r="T226" s="50"/>
      <c r="U226" s="148"/>
      <c r="V226" s="53"/>
      <c r="W226" s="727"/>
      <c r="X226" s="148"/>
      <c r="Y226" s="148"/>
      <c r="Z226" s="148"/>
      <c r="AA226" s="148"/>
      <c r="AB226" s="148"/>
      <c r="AC226" s="148"/>
      <c r="AD226" s="148">
        <f t="shared" si="57"/>
        <v>9.0470000000000006</v>
      </c>
      <c r="AE226" s="301"/>
      <c r="AF226" s="301"/>
      <c r="AG226" s="301"/>
      <c r="AH226" s="301"/>
      <c r="AI226" s="301"/>
      <c r="AJ226" s="301"/>
      <c r="AK226" s="301"/>
      <c r="AL226" s="301"/>
      <c r="AM226" s="142"/>
      <c r="AN226" s="142"/>
      <c r="AO226" s="440" t="s">
        <v>122</v>
      </c>
      <c r="AP226" s="6"/>
      <c r="AQ226" s="6"/>
      <c r="AR226" s="6"/>
      <c r="AS226" s="6"/>
      <c r="AT226" s="6"/>
      <c r="AU226" s="6"/>
      <c r="AV226" s="6"/>
      <c r="AW226" s="6"/>
      <c r="AX226" s="6"/>
      <c r="AY226" s="6"/>
      <c r="AZ226" s="6"/>
      <c r="BA226" s="6"/>
      <c r="BB226" s="6"/>
    </row>
    <row r="227" spans="1:54" s="13" customFormat="1" ht="153" outlineLevel="1">
      <c r="A227" s="89">
        <f t="shared" si="56"/>
        <v>38</v>
      </c>
      <c r="B227" s="109" t="s">
        <v>392</v>
      </c>
      <c r="C227" s="469" t="s">
        <v>213</v>
      </c>
      <c r="D227" s="73">
        <v>133</v>
      </c>
      <c r="E227" s="64" t="s">
        <v>302</v>
      </c>
      <c r="F227" s="64" t="s">
        <v>276</v>
      </c>
      <c r="G227" s="64" t="s">
        <v>79</v>
      </c>
      <c r="H227" s="64" t="s">
        <v>84</v>
      </c>
      <c r="I227" s="621"/>
      <c r="J227" s="64" t="s">
        <v>417</v>
      </c>
      <c r="K227" s="47" t="s">
        <v>220</v>
      </c>
      <c r="L227" s="39">
        <v>2007</v>
      </c>
      <c r="M227" s="41"/>
      <c r="N227" s="75">
        <v>10.343</v>
      </c>
      <c r="O227" s="36">
        <v>3.1030000000000002</v>
      </c>
      <c r="P227" s="40">
        <f t="shared" si="55"/>
        <v>7.24</v>
      </c>
      <c r="Q227" s="29" t="s">
        <v>192</v>
      </c>
      <c r="R227" s="41">
        <v>60</v>
      </c>
      <c r="S227" s="41"/>
      <c r="T227" s="36"/>
      <c r="U227" s="148"/>
      <c r="V227" s="142"/>
      <c r="W227" s="727"/>
      <c r="X227" s="148"/>
      <c r="Y227" s="148"/>
      <c r="Z227" s="148"/>
      <c r="AA227" s="148"/>
      <c r="AB227" s="148"/>
      <c r="AC227" s="148"/>
      <c r="AD227" s="148">
        <f t="shared" si="57"/>
        <v>7.24</v>
      </c>
      <c r="AE227" s="301"/>
      <c r="AF227" s="301"/>
      <c r="AG227" s="301"/>
      <c r="AH227" s="301"/>
      <c r="AI227" s="301"/>
      <c r="AJ227" s="301"/>
      <c r="AK227" s="301"/>
      <c r="AL227" s="301"/>
      <c r="AM227" s="142"/>
      <c r="AN227" s="142"/>
      <c r="AO227" s="428" t="s">
        <v>578</v>
      </c>
      <c r="AP227" s="5"/>
      <c r="AQ227" s="5"/>
      <c r="AR227" s="5"/>
      <c r="AS227" s="5"/>
      <c r="AT227" s="5"/>
      <c r="AU227" s="5"/>
      <c r="AV227" s="5"/>
      <c r="AW227" s="5"/>
      <c r="AX227" s="5"/>
      <c r="AY227" s="5"/>
      <c r="AZ227" s="5"/>
      <c r="BA227" s="5"/>
      <c r="BB227" s="5"/>
    </row>
    <row r="228" spans="1:54" s="13" customFormat="1" ht="132" outlineLevel="1">
      <c r="A228" s="89">
        <f t="shared" si="56"/>
        <v>39</v>
      </c>
      <c r="B228" s="93" t="s">
        <v>315</v>
      </c>
      <c r="C228" s="469" t="s">
        <v>213</v>
      </c>
      <c r="D228" s="30">
        <v>133</v>
      </c>
      <c r="E228" s="28" t="s">
        <v>389</v>
      </c>
      <c r="F228" s="66">
        <v>11</v>
      </c>
      <c r="G228" s="59" t="s">
        <v>79</v>
      </c>
      <c r="H228" s="74" t="s">
        <v>466</v>
      </c>
      <c r="I228" s="622"/>
      <c r="J228" s="59" t="s">
        <v>417</v>
      </c>
      <c r="K228" s="308"/>
      <c r="L228" s="41">
        <v>2004</v>
      </c>
      <c r="M228" s="41"/>
      <c r="N228" s="12">
        <f>233.134-198.973</f>
        <v>34.161000000000001</v>
      </c>
      <c r="O228" s="12">
        <v>0</v>
      </c>
      <c r="P228" s="40">
        <f t="shared" si="55"/>
        <v>34.161000000000001</v>
      </c>
      <c r="Q228" s="29" t="s">
        <v>486</v>
      </c>
      <c r="R228" s="41">
        <v>1</v>
      </c>
      <c r="S228" s="41"/>
      <c r="T228" s="12"/>
      <c r="U228" s="148"/>
      <c r="V228" s="53"/>
      <c r="W228" s="727"/>
      <c r="X228" s="148"/>
      <c r="Y228" s="148"/>
      <c r="Z228" s="148"/>
      <c r="AA228" s="148"/>
      <c r="AB228" s="148"/>
      <c r="AC228" s="148"/>
      <c r="AD228" s="148">
        <f t="shared" si="57"/>
        <v>34.161000000000001</v>
      </c>
      <c r="AE228" s="301"/>
      <c r="AF228" s="301"/>
      <c r="AG228" s="301"/>
      <c r="AH228" s="301"/>
      <c r="AI228" s="301"/>
      <c r="AJ228" s="301"/>
      <c r="AK228" s="301"/>
      <c r="AL228" s="301"/>
      <c r="AM228" s="142"/>
      <c r="AN228" s="142"/>
      <c r="AO228" s="428" t="s">
        <v>285</v>
      </c>
      <c r="AP228" s="5"/>
      <c r="AQ228" s="5"/>
      <c r="AR228" s="5"/>
      <c r="AS228" s="5"/>
      <c r="AT228" s="5"/>
      <c r="AU228" s="5"/>
      <c r="AV228" s="5"/>
      <c r="AW228" s="5"/>
      <c r="AX228" s="5"/>
      <c r="AY228" s="5"/>
      <c r="AZ228" s="5"/>
      <c r="BA228" s="5"/>
      <c r="BB228" s="5"/>
    </row>
    <row r="229" spans="1:54" s="13" customFormat="1" ht="165" outlineLevel="1">
      <c r="A229" s="89">
        <f t="shared" si="56"/>
        <v>40</v>
      </c>
      <c r="B229" s="93" t="s">
        <v>72</v>
      </c>
      <c r="C229" s="469" t="s">
        <v>213</v>
      </c>
      <c r="D229" s="30">
        <v>133</v>
      </c>
      <c r="E229" s="28" t="s">
        <v>389</v>
      </c>
      <c r="F229" s="59">
        <v>11</v>
      </c>
      <c r="G229" s="59" t="s">
        <v>79</v>
      </c>
      <c r="H229" s="59">
        <v>5220207</v>
      </c>
      <c r="I229" s="373"/>
      <c r="J229" s="59" t="s">
        <v>417</v>
      </c>
      <c r="K229" s="47" t="s">
        <v>219</v>
      </c>
      <c r="L229" s="39">
        <v>2005</v>
      </c>
      <c r="M229" s="41"/>
      <c r="N229" s="75">
        <v>74.557000000000002</v>
      </c>
      <c r="O229" s="11">
        <v>63.31</v>
      </c>
      <c r="P229" s="40">
        <f t="shared" si="55"/>
        <v>11.247</v>
      </c>
      <c r="Q229" s="29" t="s">
        <v>116</v>
      </c>
      <c r="R229" s="41">
        <v>100</v>
      </c>
      <c r="S229" s="41"/>
      <c r="T229" s="36"/>
      <c r="U229" s="148"/>
      <c r="V229" s="53"/>
      <c r="W229" s="727"/>
      <c r="X229" s="148"/>
      <c r="Y229" s="148"/>
      <c r="Z229" s="148"/>
      <c r="AA229" s="148"/>
      <c r="AB229" s="148"/>
      <c r="AC229" s="148"/>
      <c r="AD229" s="148">
        <f t="shared" si="57"/>
        <v>11.247</v>
      </c>
      <c r="AE229" s="301"/>
      <c r="AF229" s="301"/>
      <c r="AG229" s="301"/>
      <c r="AH229" s="301"/>
      <c r="AI229" s="301"/>
      <c r="AJ229" s="301"/>
      <c r="AK229" s="301"/>
      <c r="AL229" s="301"/>
      <c r="AM229" s="142"/>
      <c r="AN229" s="142"/>
      <c r="AO229" s="428" t="s">
        <v>619</v>
      </c>
      <c r="AP229" s="5"/>
      <c r="AQ229" s="5"/>
      <c r="AR229" s="5"/>
      <c r="AS229" s="5"/>
      <c r="AT229" s="5"/>
      <c r="AU229" s="5"/>
      <c r="AV229" s="5"/>
      <c r="AW229" s="5"/>
      <c r="AX229" s="5"/>
      <c r="AY229" s="5"/>
      <c r="AZ229" s="5"/>
      <c r="BA229" s="5"/>
      <c r="BB229" s="5"/>
    </row>
    <row r="230" spans="1:54" s="13" customFormat="1" ht="76.5" outlineLevel="1">
      <c r="A230" s="89">
        <f t="shared" si="56"/>
        <v>41</v>
      </c>
      <c r="B230" s="93" t="s">
        <v>448</v>
      </c>
      <c r="C230" s="469" t="s">
        <v>93</v>
      </c>
      <c r="D230" s="30">
        <v>133</v>
      </c>
      <c r="E230" s="28" t="s">
        <v>389</v>
      </c>
      <c r="F230" s="59">
        <v>11</v>
      </c>
      <c r="G230" s="59" t="s">
        <v>79</v>
      </c>
      <c r="H230" s="59">
        <v>5220207</v>
      </c>
      <c r="I230" s="373"/>
      <c r="J230" s="59" t="s">
        <v>417</v>
      </c>
      <c r="K230" s="39" t="s">
        <v>220</v>
      </c>
      <c r="L230" s="39">
        <v>2006</v>
      </c>
      <c r="M230" s="41"/>
      <c r="N230" s="75">
        <v>60.191000000000003</v>
      </c>
      <c r="O230" s="12">
        <v>3</v>
      </c>
      <c r="P230" s="40">
        <f t="shared" si="55"/>
        <v>57.191000000000003</v>
      </c>
      <c r="Q230" s="29" t="s">
        <v>450</v>
      </c>
      <c r="R230" s="41">
        <v>900</v>
      </c>
      <c r="S230" s="41"/>
      <c r="T230" s="12"/>
      <c r="U230" s="148"/>
      <c r="V230" s="53"/>
      <c r="W230" s="727"/>
      <c r="X230" s="148"/>
      <c r="Y230" s="148"/>
      <c r="Z230" s="148"/>
      <c r="AA230" s="148"/>
      <c r="AB230" s="148"/>
      <c r="AC230" s="148"/>
      <c r="AD230" s="148">
        <f t="shared" si="57"/>
        <v>57.191000000000003</v>
      </c>
      <c r="AE230" s="301"/>
      <c r="AF230" s="301"/>
      <c r="AG230" s="301"/>
      <c r="AH230" s="301"/>
      <c r="AI230" s="301"/>
      <c r="AJ230" s="301"/>
      <c r="AK230" s="301"/>
      <c r="AL230" s="301"/>
      <c r="AM230" s="142"/>
      <c r="AN230" s="142"/>
      <c r="AO230" s="427" t="s">
        <v>311</v>
      </c>
    </row>
    <row r="231" spans="1:54" s="13" customFormat="1" ht="165" outlineLevel="1">
      <c r="A231" s="89">
        <f t="shared" si="56"/>
        <v>42</v>
      </c>
      <c r="B231" s="93" t="s">
        <v>504</v>
      </c>
      <c r="C231" s="469" t="s">
        <v>546</v>
      </c>
      <c r="D231" s="30">
        <v>133</v>
      </c>
      <c r="E231" s="28" t="s">
        <v>389</v>
      </c>
      <c r="F231" s="66">
        <v>11</v>
      </c>
      <c r="G231" s="59" t="s">
        <v>79</v>
      </c>
      <c r="H231" s="59">
        <v>1020102</v>
      </c>
      <c r="I231" s="373"/>
      <c r="J231" s="59" t="s">
        <v>417</v>
      </c>
      <c r="K231" s="39" t="s">
        <v>219</v>
      </c>
      <c r="L231" s="39">
        <v>2006</v>
      </c>
      <c r="M231" s="41"/>
      <c r="N231" s="75">
        <v>195.65100000000001</v>
      </c>
      <c r="O231" s="12">
        <v>173.595</v>
      </c>
      <c r="P231" s="40">
        <f t="shared" si="55"/>
        <v>22.056000000000001</v>
      </c>
      <c r="Q231" s="38" t="s">
        <v>453</v>
      </c>
      <c r="R231" s="371">
        <v>13</v>
      </c>
      <c r="S231" s="41"/>
      <c r="T231" s="12"/>
      <c r="U231" s="148"/>
      <c r="V231" s="142"/>
      <c r="W231" s="727"/>
      <c r="X231" s="148"/>
      <c r="Y231" s="148"/>
      <c r="Z231" s="148"/>
      <c r="AA231" s="148"/>
      <c r="AB231" s="148"/>
      <c r="AC231" s="148"/>
      <c r="AD231" s="148">
        <f t="shared" si="57"/>
        <v>22.056000000000001</v>
      </c>
      <c r="AE231" s="301"/>
      <c r="AF231" s="301"/>
      <c r="AG231" s="301"/>
      <c r="AH231" s="301"/>
      <c r="AI231" s="301"/>
      <c r="AJ231" s="301"/>
      <c r="AK231" s="301"/>
      <c r="AL231" s="301"/>
      <c r="AM231" s="142"/>
      <c r="AN231" s="142"/>
      <c r="AO231" s="428" t="s">
        <v>459</v>
      </c>
      <c r="AP231" s="2"/>
      <c r="AQ231" s="2"/>
      <c r="AR231" s="2"/>
      <c r="AS231" s="2"/>
      <c r="AT231" s="2"/>
      <c r="AU231" s="2"/>
      <c r="AV231" s="2"/>
      <c r="AW231" s="2"/>
      <c r="AX231" s="2"/>
      <c r="AY231" s="2"/>
      <c r="AZ231" s="2"/>
      <c r="BA231" s="2"/>
      <c r="BB231" s="2"/>
    </row>
    <row r="232" spans="1:54" s="13" customFormat="1" ht="198" outlineLevel="1">
      <c r="A232" s="89">
        <f t="shared" si="56"/>
        <v>43</v>
      </c>
      <c r="B232" s="92" t="s">
        <v>613</v>
      </c>
      <c r="C232" s="469" t="s">
        <v>213</v>
      </c>
      <c r="D232" s="32">
        <v>133</v>
      </c>
      <c r="E232" s="28" t="s">
        <v>389</v>
      </c>
      <c r="F232" s="28">
        <v>11</v>
      </c>
      <c r="G232" s="28" t="s">
        <v>79</v>
      </c>
      <c r="H232" s="28">
        <v>1020102</v>
      </c>
      <c r="I232" s="89"/>
      <c r="J232" s="28" t="s">
        <v>417</v>
      </c>
      <c r="K232" s="47" t="s">
        <v>220</v>
      </c>
      <c r="L232" s="39">
        <v>2007</v>
      </c>
      <c r="M232" s="41"/>
      <c r="N232" s="75">
        <v>45</v>
      </c>
      <c r="O232" s="36">
        <v>0.9</v>
      </c>
      <c r="P232" s="40">
        <f t="shared" si="55"/>
        <v>44.1</v>
      </c>
      <c r="Q232" s="29" t="s">
        <v>192</v>
      </c>
      <c r="R232" s="41">
        <v>39</v>
      </c>
      <c r="S232" s="41"/>
      <c r="T232" s="36"/>
      <c r="U232" s="148"/>
      <c r="V232" s="53"/>
      <c r="W232" s="727"/>
      <c r="X232" s="148"/>
      <c r="Y232" s="148"/>
      <c r="Z232" s="148"/>
      <c r="AA232" s="148"/>
      <c r="AB232" s="148"/>
      <c r="AC232" s="148"/>
      <c r="AD232" s="148">
        <f t="shared" si="57"/>
        <v>44.1</v>
      </c>
      <c r="AE232" s="301"/>
      <c r="AF232" s="301"/>
      <c r="AG232" s="301"/>
      <c r="AH232" s="301"/>
      <c r="AI232" s="301"/>
      <c r="AJ232" s="301"/>
      <c r="AK232" s="301"/>
      <c r="AL232" s="301"/>
      <c r="AM232" s="142"/>
      <c r="AN232" s="142"/>
      <c r="AO232" s="428" t="s">
        <v>593</v>
      </c>
      <c r="AP232" s="5"/>
      <c r="AQ232" s="5"/>
      <c r="AR232" s="5"/>
      <c r="AS232" s="5"/>
      <c r="AT232" s="5"/>
      <c r="AU232" s="5"/>
      <c r="AV232" s="5"/>
      <c r="AW232" s="5"/>
      <c r="AX232" s="5"/>
      <c r="AY232" s="5"/>
      <c r="AZ232" s="5"/>
      <c r="BA232" s="5"/>
      <c r="BB232" s="5"/>
    </row>
    <row r="233" spans="1:54" s="13" customFormat="1" ht="153" outlineLevel="1">
      <c r="A233" s="89">
        <f t="shared" si="56"/>
        <v>44</v>
      </c>
      <c r="B233" s="109" t="s">
        <v>495</v>
      </c>
      <c r="C233" s="469" t="s">
        <v>213</v>
      </c>
      <c r="D233" s="65"/>
      <c r="E233" s="65"/>
      <c r="F233" s="65"/>
      <c r="G233" s="65"/>
      <c r="H233" s="65"/>
      <c r="I233" s="621"/>
      <c r="J233" s="67"/>
      <c r="K233" s="310"/>
      <c r="L233" s="39">
        <v>2006</v>
      </c>
      <c r="M233" s="41"/>
      <c r="N233" s="75">
        <v>7.5179999999999998</v>
      </c>
      <c r="O233" s="12">
        <v>7.32</v>
      </c>
      <c r="P233" s="40">
        <f t="shared" si="55"/>
        <v>0.19800000000000001</v>
      </c>
      <c r="Q233" s="29" t="s">
        <v>659</v>
      </c>
      <c r="R233" s="41" t="s">
        <v>243</v>
      </c>
      <c r="S233" s="41"/>
      <c r="T233" s="12"/>
      <c r="U233" s="148"/>
      <c r="V233" s="53"/>
      <c r="W233" s="727"/>
      <c r="X233" s="148"/>
      <c r="Y233" s="148"/>
      <c r="Z233" s="148"/>
      <c r="AA233" s="148"/>
      <c r="AB233" s="148"/>
      <c r="AC233" s="148"/>
      <c r="AD233" s="148">
        <f t="shared" si="57"/>
        <v>0.19800000000000001</v>
      </c>
      <c r="AE233" s="301"/>
      <c r="AF233" s="301"/>
      <c r="AG233" s="301"/>
      <c r="AH233" s="301"/>
      <c r="AI233" s="301"/>
      <c r="AJ233" s="301"/>
      <c r="AK233" s="301"/>
      <c r="AL233" s="301"/>
      <c r="AM233" s="142"/>
      <c r="AN233" s="142"/>
      <c r="AO233" s="428" t="s">
        <v>323</v>
      </c>
      <c r="AP233" s="5"/>
      <c r="AQ233" s="5"/>
      <c r="AR233" s="5"/>
      <c r="AS233" s="5"/>
      <c r="AT233" s="5"/>
      <c r="AU233" s="5"/>
      <c r="AV233" s="5"/>
      <c r="AW233" s="5"/>
      <c r="AX233" s="5"/>
      <c r="AY233" s="5"/>
      <c r="AZ233" s="5"/>
      <c r="BA233" s="5"/>
      <c r="BB233" s="5"/>
    </row>
    <row r="234" spans="1:54" s="13" customFormat="1" ht="153" outlineLevel="1">
      <c r="A234" s="89">
        <f t="shared" si="56"/>
        <v>45</v>
      </c>
      <c r="B234" s="104" t="s">
        <v>520</v>
      </c>
      <c r="C234" s="472" t="s">
        <v>93</v>
      </c>
      <c r="D234" s="60">
        <v>133</v>
      </c>
      <c r="E234" s="64" t="s">
        <v>389</v>
      </c>
      <c r="F234" s="59">
        <v>11</v>
      </c>
      <c r="G234" s="59" t="s">
        <v>79</v>
      </c>
      <c r="H234" s="59">
        <v>1020102</v>
      </c>
      <c r="I234" s="373"/>
      <c r="J234" s="59" t="s">
        <v>417</v>
      </c>
      <c r="K234" s="47" t="s">
        <v>219</v>
      </c>
      <c r="L234" s="39">
        <v>2007</v>
      </c>
      <c r="M234" s="41"/>
      <c r="N234" s="75">
        <v>370.24799999999999</v>
      </c>
      <c r="O234" s="11">
        <v>103.34699999999999</v>
      </c>
      <c r="P234" s="40">
        <f t="shared" si="55"/>
        <v>266.90100000000001</v>
      </c>
      <c r="Q234" s="29" t="s">
        <v>192</v>
      </c>
      <c r="R234" s="41">
        <v>22</v>
      </c>
      <c r="S234" s="41"/>
      <c r="T234" s="36"/>
      <c r="U234" s="148"/>
      <c r="V234" s="53"/>
      <c r="W234" s="727"/>
      <c r="X234" s="148"/>
      <c r="Y234" s="148"/>
      <c r="Z234" s="148"/>
      <c r="AA234" s="148"/>
      <c r="AB234" s="148"/>
      <c r="AC234" s="148"/>
      <c r="AD234" s="148">
        <f t="shared" si="57"/>
        <v>266.90100000000001</v>
      </c>
      <c r="AE234" s="301"/>
      <c r="AF234" s="301"/>
      <c r="AG234" s="301"/>
      <c r="AH234" s="301"/>
      <c r="AI234" s="301"/>
      <c r="AJ234" s="301"/>
      <c r="AK234" s="301"/>
      <c r="AL234" s="301"/>
      <c r="AM234" s="142"/>
      <c r="AN234" s="142"/>
      <c r="AO234" s="427" t="s">
        <v>195</v>
      </c>
    </row>
    <row r="235" spans="1:54" s="13" customFormat="1" ht="114.75" outlineLevel="1">
      <c r="A235" s="89">
        <f t="shared" si="56"/>
        <v>46</v>
      </c>
      <c r="B235" s="93" t="s">
        <v>441</v>
      </c>
      <c r="C235" s="469" t="s">
        <v>530</v>
      </c>
      <c r="D235" s="30">
        <v>133</v>
      </c>
      <c r="E235" s="28" t="s">
        <v>389</v>
      </c>
      <c r="F235" s="66">
        <v>11</v>
      </c>
      <c r="G235" s="59" t="s">
        <v>79</v>
      </c>
      <c r="H235" s="59">
        <v>1020102</v>
      </c>
      <c r="I235" s="373"/>
      <c r="J235" s="59" t="s">
        <v>417</v>
      </c>
      <c r="K235" s="47" t="s">
        <v>220</v>
      </c>
      <c r="L235" s="39">
        <v>2006</v>
      </c>
      <c r="M235" s="35"/>
      <c r="N235" s="75">
        <v>45.72</v>
      </c>
      <c r="O235" s="11">
        <v>9.65</v>
      </c>
      <c r="P235" s="40">
        <f t="shared" si="55"/>
        <v>36.07</v>
      </c>
      <c r="Q235" s="29" t="s">
        <v>317</v>
      </c>
      <c r="R235" s="41" t="s">
        <v>318</v>
      </c>
      <c r="S235" s="41"/>
      <c r="T235" s="11"/>
      <c r="U235" s="148"/>
      <c r="V235" s="140"/>
      <c r="W235" s="727"/>
      <c r="X235" s="148"/>
      <c r="Y235" s="148"/>
      <c r="Z235" s="148"/>
      <c r="AA235" s="148"/>
      <c r="AB235" s="148"/>
      <c r="AC235" s="148"/>
      <c r="AD235" s="148">
        <f t="shared" si="57"/>
        <v>36.07</v>
      </c>
      <c r="AE235" s="301"/>
      <c r="AF235" s="301"/>
      <c r="AG235" s="301"/>
      <c r="AH235" s="301"/>
      <c r="AI235" s="301"/>
      <c r="AJ235" s="301"/>
      <c r="AK235" s="301"/>
      <c r="AL235" s="301"/>
      <c r="AM235" s="142"/>
      <c r="AN235" s="142"/>
      <c r="AO235" s="436" t="s">
        <v>515</v>
      </c>
      <c r="AP235" s="5"/>
      <c r="AQ235" s="5"/>
      <c r="AR235" s="5"/>
      <c r="AS235" s="5"/>
      <c r="AT235" s="5"/>
      <c r="AU235" s="5"/>
      <c r="AV235" s="5"/>
      <c r="AW235" s="5"/>
      <c r="AX235" s="5"/>
      <c r="AY235" s="5"/>
      <c r="AZ235" s="5"/>
      <c r="BA235" s="5"/>
      <c r="BB235" s="5"/>
    </row>
    <row r="236" spans="1:54" s="13" customFormat="1" ht="132" outlineLevel="1">
      <c r="A236" s="89">
        <f t="shared" si="56"/>
        <v>47</v>
      </c>
      <c r="B236" s="93" t="s">
        <v>163</v>
      </c>
      <c r="C236" s="469" t="s">
        <v>530</v>
      </c>
      <c r="D236" s="30">
        <v>133</v>
      </c>
      <c r="E236" s="28" t="s">
        <v>389</v>
      </c>
      <c r="F236" s="66">
        <v>11</v>
      </c>
      <c r="G236" s="59" t="s">
        <v>79</v>
      </c>
      <c r="H236" s="59">
        <v>1020102</v>
      </c>
      <c r="I236" s="373"/>
      <c r="J236" s="59" t="s">
        <v>417</v>
      </c>
      <c r="K236" s="47" t="s">
        <v>219</v>
      </c>
      <c r="L236" s="39">
        <v>2006</v>
      </c>
      <c r="M236" s="35"/>
      <c r="N236" s="75">
        <v>67.760999999999996</v>
      </c>
      <c r="O236" s="11">
        <v>19.861999999999998</v>
      </c>
      <c r="P236" s="40">
        <f t="shared" si="55"/>
        <v>47.899000000000001</v>
      </c>
      <c r="Q236" s="29" t="s">
        <v>317</v>
      </c>
      <c r="R236" s="41" t="s">
        <v>350</v>
      </c>
      <c r="S236" s="41"/>
      <c r="T236" s="11"/>
      <c r="U236" s="148"/>
      <c r="V236" s="140"/>
      <c r="W236" s="727"/>
      <c r="X236" s="148"/>
      <c r="Y236" s="148"/>
      <c r="Z236" s="148"/>
      <c r="AA236" s="148"/>
      <c r="AB236" s="148"/>
      <c r="AC236" s="148"/>
      <c r="AD236" s="148">
        <f t="shared" si="57"/>
        <v>47.899000000000001</v>
      </c>
      <c r="AE236" s="301"/>
      <c r="AF236" s="301"/>
      <c r="AG236" s="301"/>
      <c r="AH236" s="301"/>
      <c r="AI236" s="301"/>
      <c r="AJ236" s="301"/>
      <c r="AK236" s="301"/>
      <c r="AL236" s="301"/>
      <c r="AM236" s="142"/>
      <c r="AN236" s="142"/>
      <c r="AO236" s="436" t="s">
        <v>514</v>
      </c>
      <c r="AP236" s="5"/>
      <c r="AQ236" s="5"/>
      <c r="AR236" s="5"/>
      <c r="AS236" s="5"/>
      <c r="AT236" s="5"/>
      <c r="AU236" s="5"/>
      <c r="AV236" s="5"/>
      <c r="AW236" s="5"/>
      <c r="AX236" s="5"/>
      <c r="AY236" s="5"/>
      <c r="AZ236" s="5"/>
      <c r="BA236" s="5"/>
      <c r="BB236" s="5"/>
    </row>
    <row r="237" spans="1:54" s="13" customFormat="1" ht="114.75" outlineLevel="1">
      <c r="A237" s="89">
        <f t="shared" si="56"/>
        <v>48</v>
      </c>
      <c r="B237" s="93" t="s">
        <v>27</v>
      </c>
      <c r="C237" s="469" t="s">
        <v>213</v>
      </c>
      <c r="D237" s="30">
        <v>133</v>
      </c>
      <c r="E237" s="28" t="s">
        <v>389</v>
      </c>
      <c r="F237" s="59">
        <v>11</v>
      </c>
      <c r="G237" s="59" t="s">
        <v>79</v>
      </c>
      <c r="H237" s="59">
        <v>1020102</v>
      </c>
      <c r="I237" s="373"/>
      <c r="J237" s="59" t="s">
        <v>417</v>
      </c>
      <c r="K237" s="47" t="s">
        <v>220</v>
      </c>
      <c r="L237" s="39">
        <v>2005</v>
      </c>
      <c r="M237" s="41"/>
      <c r="N237" s="75">
        <v>12.026</v>
      </c>
      <c r="O237" s="50">
        <v>9.8829999999999991</v>
      </c>
      <c r="P237" s="40">
        <f t="shared" si="55"/>
        <v>2.1429999999999998</v>
      </c>
      <c r="Q237" s="29" t="s">
        <v>192</v>
      </c>
      <c r="R237" s="41">
        <v>7</v>
      </c>
      <c r="S237" s="336"/>
      <c r="T237" s="50"/>
      <c r="U237" s="148"/>
      <c r="V237" s="53"/>
      <c r="W237" s="727"/>
      <c r="X237" s="148"/>
      <c r="Y237" s="148"/>
      <c r="Z237" s="148"/>
      <c r="AA237" s="148"/>
      <c r="AB237" s="148"/>
      <c r="AC237" s="148"/>
      <c r="AD237" s="148">
        <f t="shared" si="57"/>
        <v>2.1429999999999998</v>
      </c>
      <c r="AE237" s="301"/>
      <c r="AF237" s="301"/>
      <c r="AG237" s="301"/>
      <c r="AH237" s="301"/>
      <c r="AI237" s="301"/>
      <c r="AJ237" s="301"/>
      <c r="AK237" s="301"/>
      <c r="AL237" s="301"/>
      <c r="AM237" s="142"/>
      <c r="AN237" s="142"/>
      <c r="AO237" s="440" t="s">
        <v>57</v>
      </c>
      <c r="AP237" s="6"/>
      <c r="AQ237" s="6"/>
      <c r="AR237" s="6"/>
      <c r="AS237" s="6"/>
      <c r="AT237" s="6"/>
      <c r="AU237" s="6"/>
      <c r="AV237" s="6"/>
      <c r="AW237" s="6"/>
      <c r="AX237" s="6"/>
      <c r="AY237" s="6"/>
      <c r="AZ237" s="6"/>
      <c r="BA237" s="6"/>
      <c r="BB237" s="6"/>
    </row>
    <row r="238" spans="1:54" s="13" customFormat="1" ht="114.75" outlineLevel="1">
      <c r="A238" s="89">
        <f t="shared" si="56"/>
        <v>49</v>
      </c>
      <c r="B238" s="137" t="s">
        <v>129</v>
      </c>
      <c r="C238" s="475" t="s">
        <v>93</v>
      </c>
      <c r="D238" s="60">
        <v>133</v>
      </c>
      <c r="E238" s="64" t="s">
        <v>389</v>
      </c>
      <c r="F238" s="59">
        <v>11</v>
      </c>
      <c r="G238" s="59" t="s">
        <v>79</v>
      </c>
      <c r="H238" s="59">
        <v>5220201</v>
      </c>
      <c r="I238" s="373"/>
      <c r="J238" s="59" t="s">
        <v>417</v>
      </c>
      <c r="K238" s="47" t="s">
        <v>219</v>
      </c>
      <c r="L238" s="39">
        <v>2006</v>
      </c>
      <c r="M238" s="41"/>
      <c r="N238" s="75">
        <f>52*1.18</f>
        <v>61.36</v>
      </c>
      <c r="O238" s="11">
        <v>38.981999999999999</v>
      </c>
      <c r="P238" s="40">
        <f t="shared" si="55"/>
        <v>22.378</v>
      </c>
      <c r="Q238" s="29" t="s">
        <v>192</v>
      </c>
      <c r="R238" s="41">
        <v>20</v>
      </c>
      <c r="S238" s="41"/>
      <c r="T238" s="11"/>
      <c r="U238" s="148"/>
      <c r="V238" s="53"/>
      <c r="W238" s="727"/>
      <c r="X238" s="148"/>
      <c r="Y238" s="148"/>
      <c r="Z238" s="148"/>
      <c r="AA238" s="148"/>
      <c r="AB238" s="148"/>
      <c r="AC238" s="148"/>
      <c r="AD238" s="148">
        <f t="shared" si="57"/>
        <v>22.378</v>
      </c>
      <c r="AE238" s="301"/>
      <c r="AF238" s="301"/>
      <c r="AG238" s="301"/>
      <c r="AH238" s="301"/>
      <c r="AI238" s="301"/>
      <c r="AJ238" s="301"/>
      <c r="AK238" s="301"/>
      <c r="AL238" s="301"/>
      <c r="AM238" s="142"/>
      <c r="AN238" s="142"/>
      <c r="AO238" s="427" t="s">
        <v>579</v>
      </c>
    </row>
    <row r="239" spans="1:54" s="13" customFormat="1" ht="153" outlineLevel="1">
      <c r="A239" s="89">
        <f t="shared" si="56"/>
        <v>50</v>
      </c>
      <c r="B239" s="93" t="s">
        <v>599</v>
      </c>
      <c r="C239" s="469" t="s">
        <v>213</v>
      </c>
      <c r="D239" s="30">
        <v>133</v>
      </c>
      <c r="E239" s="28" t="s">
        <v>218</v>
      </c>
      <c r="F239" s="66">
        <v>11</v>
      </c>
      <c r="G239" s="59" t="s">
        <v>79</v>
      </c>
      <c r="H239" s="59">
        <v>5220101</v>
      </c>
      <c r="I239" s="373"/>
      <c r="J239" s="59" t="s">
        <v>417</v>
      </c>
      <c r="K239" s="39" t="s">
        <v>219</v>
      </c>
      <c r="L239" s="39">
        <v>2003</v>
      </c>
      <c r="M239" s="41"/>
      <c r="N239" s="75">
        <v>233.96600000000001</v>
      </c>
      <c r="O239" s="12">
        <v>118.733</v>
      </c>
      <c r="P239" s="40">
        <f t="shared" si="55"/>
        <v>115.233</v>
      </c>
      <c r="Q239" s="29" t="s">
        <v>207</v>
      </c>
      <c r="R239" s="41">
        <v>50</v>
      </c>
      <c r="S239" s="41"/>
      <c r="T239" s="12"/>
      <c r="U239" s="148"/>
      <c r="V239" s="53"/>
      <c r="W239" s="727"/>
      <c r="X239" s="148"/>
      <c r="Y239" s="148"/>
      <c r="Z239" s="148"/>
      <c r="AA239" s="148"/>
      <c r="AB239" s="148"/>
      <c r="AC239" s="148"/>
      <c r="AD239" s="148">
        <f t="shared" si="57"/>
        <v>115.233</v>
      </c>
      <c r="AE239" s="301"/>
      <c r="AF239" s="301"/>
      <c r="AG239" s="301"/>
      <c r="AH239" s="301"/>
      <c r="AI239" s="301"/>
      <c r="AJ239" s="301"/>
      <c r="AK239" s="301"/>
      <c r="AL239" s="301"/>
      <c r="AM239" s="142"/>
      <c r="AN239" s="142"/>
      <c r="AO239" s="428" t="s">
        <v>580</v>
      </c>
      <c r="AP239" s="5"/>
      <c r="AQ239" s="5"/>
      <c r="AR239" s="5"/>
      <c r="AS239" s="5"/>
      <c r="AT239" s="5"/>
      <c r="AU239" s="5"/>
      <c r="AV239" s="5"/>
      <c r="AW239" s="5"/>
      <c r="AX239" s="5"/>
      <c r="AY239" s="5"/>
      <c r="AZ239" s="5"/>
      <c r="BA239" s="5"/>
      <c r="BB239" s="5"/>
    </row>
    <row r="240" spans="1:54" s="13" customFormat="1" ht="198" outlineLevel="1">
      <c r="A240" s="89">
        <f t="shared" si="56"/>
        <v>51</v>
      </c>
      <c r="B240" s="93" t="s">
        <v>186</v>
      </c>
      <c r="C240" s="469" t="s">
        <v>213</v>
      </c>
      <c r="D240" s="30">
        <v>133</v>
      </c>
      <c r="E240" s="28" t="s">
        <v>588</v>
      </c>
      <c r="F240" s="59">
        <v>11</v>
      </c>
      <c r="G240" s="59" t="s">
        <v>79</v>
      </c>
      <c r="H240" s="59">
        <v>5220602</v>
      </c>
      <c r="I240" s="373"/>
      <c r="J240" s="59" t="s">
        <v>417</v>
      </c>
      <c r="K240" s="47" t="s">
        <v>219</v>
      </c>
      <c r="L240" s="39">
        <v>2004</v>
      </c>
      <c r="M240" s="41"/>
      <c r="N240" s="75">
        <v>388.62700000000001</v>
      </c>
      <c r="O240" s="12">
        <v>120.099</v>
      </c>
      <c r="P240" s="40">
        <f t="shared" si="55"/>
        <v>268.52800000000002</v>
      </c>
      <c r="Q240" s="29" t="s">
        <v>291</v>
      </c>
      <c r="R240" s="41">
        <v>1988</v>
      </c>
      <c r="S240" s="41"/>
      <c r="T240" s="12"/>
      <c r="U240" s="148"/>
      <c r="V240" s="53"/>
      <c r="W240" s="727"/>
      <c r="X240" s="148"/>
      <c r="Y240" s="148"/>
      <c r="Z240" s="148"/>
      <c r="AA240" s="148"/>
      <c r="AB240" s="148"/>
      <c r="AC240" s="148"/>
      <c r="AD240" s="148">
        <f t="shared" si="57"/>
        <v>268.52800000000002</v>
      </c>
      <c r="AE240" s="301"/>
      <c r="AF240" s="301"/>
      <c r="AG240" s="301"/>
      <c r="AH240" s="301"/>
      <c r="AI240" s="301"/>
      <c r="AJ240" s="301"/>
      <c r="AK240" s="301"/>
      <c r="AL240" s="301"/>
      <c r="AM240" s="142"/>
      <c r="AN240" s="142"/>
      <c r="AO240" s="428" t="s">
        <v>6</v>
      </c>
      <c r="AP240" s="5"/>
      <c r="AQ240" s="5"/>
      <c r="AR240" s="5"/>
      <c r="AS240" s="5"/>
      <c r="AT240" s="5"/>
      <c r="AU240" s="5"/>
      <c r="AV240" s="5"/>
      <c r="AW240" s="5"/>
      <c r="AX240" s="5"/>
      <c r="AY240" s="5"/>
      <c r="AZ240" s="5"/>
      <c r="BA240" s="5"/>
      <c r="BB240" s="5"/>
    </row>
    <row r="241" spans="1:54" s="13" customFormat="1" ht="114.75" outlineLevel="1">
      <c r="A241" s="89">
        <f t="shared" si="56"/>
        <v>52</v>
      </c>
      <c r="B241" s="76" t="s">
        <v>650</v>
      </c>
      <c r="C241" s="475" t="s">
        <v>93</v>
      </c>
      <c r="D241" s="60">
        <v>133</v>
      </c>
      <c r="E241" s="64" t="s">
        <v>588</v>
      </c>
      <c r="F241" s="59">
        <v>11</v>
      </c>
      <c r="G241" s="59" t="s">
        <v>79</v>
      </c>
      <c r="H241" s="59" t="s">
        <v>31</v>
      </c>
      <c r="I241" s="373"/>
      <c r="J241" s="59" t="s">
        <v>417</v>
      </c>
      <c r="K241" s="47"/>
      <c r="L241" s="39"/>
      <c r="M241" s="41"/>
      <c r="N241" s="75"/>
      <c r="O241" s="11">
        <v>0</v>
      </c>
      <c r="P241" s="40">
        <f t="shared" si="55"/>
        <v>0</v>
      </c>
      <c r="Q241" s="29"/>
      <c r="R241" s="41"/>
      <c r="S241" s="41"/>
      <c r="T241" s="11"/>
      <c r="U241" s="148"/>
      <c r="V241" s="53"/>
      <c r="W241" s="727"/>
      <c r="X241" s="148"/>
      <c r="Y241" s="148"/>
      <c r="Z241" s="148"/>
      <c r="AA241" s="148"/>
      <c r="AB241" s="148"/>
      <c r="AC241" s="148"/>
      <c r="AD241" s="148">
        <f t="shared" si="57"/>
        <v>0</v>
      </c>
      <c r="AE241" s="301"/>
      <c r="AF241" s="301"/>
      <c r="AG241" s="301"/>
      <c r="AH241" s="301"/>
      <c r="AI241" s="301"/>
      <c r="AJ241" s="301"/>
      <c r="AK241" s="301"/>
      <c r="AL241" s="301"/>
      <c r="AM241" s="142"/>
      <c r="AN241" s="142"/>
      <c r="AO241" s="427"/>
    </row>
    <row r="242" spans="1:54" s="16" customFormat="1" ht="264" outlineLevel="1">
      <c r="A242" s="89">
        <f t="shared" si="56"/>
        <v>53</v>
      </c>
      <c r="B242" s="93" t="s">
        <v>564</v>
      </c>
      <c r="C242" s="469" t="s">
        <v>213</v>
      </c>
      <c r="D242" s="30">
        <v>133</v>
      </c>
      <c r="E242" s="28" t="s">
        <v>588</v>
      </c>
      <c r="F242" s="59">
        <v>11</v>
      </c>
      <c r="G242" s="59" t="s">
        <v>79</v>
      </c>
      <c r="H242" s="59">
        <v>5220602</v>
      </c>
      <c r="I242" s="373"/>
      <c r="J242" s="59" t="s">
        <v>417</v>
      </c>
      <c r="K242" s="47" t="s">
        <v>219</v>
      </c>
      <c r="L242" s="39">
        <v>2006</v>
      </c>
      <c r="M242" s="41"/>
      <c r="N242" s="75">
        <v>201.69800000000001</v>
      </c>
      <c r="O242" s="36">
        <v>92.850999999999999</v>
      </c>
      <c r="P242" s="40">
        <f t="shared" si="55"/>
        <v>108.84699999999999</v>
      </c>
      <c r="Q242" s="29" t="s">
        <v>291</v>
      </c>
      <c r="R242" s="41">
        <v>2689</v>
      </c>
      <c r="S242" s="41"/>
      <c r="T242" s="36"/>
      <c r="U242" s="148"/>
      <c r="V242" s="53"/>
      <c r="W242" s="727"/>
      <c r="X242" s="148"/>
      <c r="Y242" s="148"/>
      <c r="Z242" s="148"/>
      <c r="AA242" s="148"/>
      <c r="AB242" s="148"/>
      <c r="AC242" s="148"/>
      <c r="AD242" s="148">
        <f t="shared" si="57"/>
        <v>108.84699999999999</v>
      </c>
      <c r="AE242" s="301"/>
      <c r="AF242" s="301"/>
      <c r="AG242" s="301"/>
      <c r="AH242" s="301"/>
      <c r="AI242" s="301"/>
      <c r="AJ242" s="301"/>
      <c r="AK242" s="301"/>
      <c r="AL242" s="301"/>
      <c r="AM242" s="142"/>
      <c r="AN242" s="142"/>
      <c r="AO242" s="428" t="s">
        <v>194</v>
      </c>
      <c r="AP242" s="5"/>
      <c r="AQ242" s="5"/>
      <c r="AR242" s="5"/>
      <c r="AS242" s="5"/>
      <c r="AT242" s="5"/>
      <c r="AU242" s="5"/>
      <c r="AV242" s="5"/>
      <c r="AW242" s="5"/>
      <c r="AX242" s="5"/>
      <c r="AY242" s="5"/>
      <c r="AZ242" s="5"/>
      <c r="BA242" s="5"/>
      <c r="BB242" s="5"/>
    </row>
    <row r="243" spans="1:54" s="13" customFormat="1" ht="114.75" outlineLevel="1">
      <c r="A243" s="89">
        <f t="shared" si="56"/>
        <v>54</v>
      </c>
      <c r="B243" s="93" t="s">
        <v>390</v>
      </c>
      <c r="C243" s="469" t="s">
        <v>61</v>
      </c>
      <c r="D243" s="30">
        <v>133</v>
      </c>
      <c r="E243" s="28" t="s">
        <v>588</v>
      </c>
      <c r="F243" s="59">
        <v>11</v>
      </c>
      <c r="G243" s="59" t="s">
        <v>79</v>
      </c>
      <c r="H243" s="59">
        <v>5220602</v>
      </c>
      <c r="I243" s="373"/>
      <c r="J243" s="59" t="s">
        <v>417</v>
      </c>
      <c r="K243" s="308"/>
      <c r="L243" s="39">
        <v>2006</v>
      </c>
      <c r="M243" s="41"/>
      <c r="N243" s="51">
        <v>103.67400000000001</v>
      </c>
      <c r="O243" s="12">
        <v>1.615</v>
      </c>
      <c r="P243" s="40">
        <f t="shared" si="55"/>
        <v>102.059</v>
      </c>
      <c r="Q243" s="29" t="s">
        <v>291</v>
      </c>
      <c r="R243" s="41">
        <v>1338</v>
      </c>
      <c r="S243" s="41"/>
      <c r="T243" s="12"/>
      <c r="U243" s="148"/>
      <c r="V243" s="53"/>
      <c r="W243" s="727"/>
      <c r="X243" s="148"/>
      <c r="Y243" s="148"/>
      <c r="Z243" s="148"/>
      <c r="AA243" s="148"/>
      <c r="AB243" s="148"/>
      <c r="AC243" s="148"/>
      <c r="AD243" s="148">
        <f t="shared" si="57"/>
        <v>102.059</v>
      </c>
      <c r="AE243" s="301"/>
      <c r="AF243" s="301"/>
      <c r="AG243" s="301"/>
      <c r="AH243" s="301"/>
      <c r="AI243" s="301"/>
      <c r="AJ243" s="301"/>
      <c r="AK243" s="301"/>
      <c r="AL243" s="301"/>
      <c r="AM243" s="142"/>
      <c r="AN243" s="142"/>
      <c r="AO243" s="427" t="s">
        <v>262</v>
      </c>
    </row>
    <row r="244" spans="1:54" s="13" customFormat="1" ht="132" outlineLevel="1">
      <c r="A244" s="89">
        <f t="shared" si="56"/>
        <v>55</v>
      </c>
      <c r="B244" s="109" t="s">
        <v>507</v>
      </c>
      <c r="C244" s="469" t="s">
        <v>213</v>
      </c>
      <c r="D244" s="65"/>
      <c r="E244" s="65"/>
      <c r="F244" s="65"/>
      <c r="G244" s="65"/>
      <c r="H244" s="65"/>
      <c r="I244" s="621"/>
      <c r="J244" s="67"/>
      <c r="K244" s="310"/>
      <c r="L244" s="39">
        <v>2001</v>
      </c>
      <c r="M244" s="41"/>
      <c r="N244" s="75">
        <v>302.43400000000003</v>
      </c>
      <c r="O244" s="11">
        <v>140.51</v>
      </c>
      <c r="P244" s="40">
        <f t="shared" si="55"/>
        <v>161.92400000000001</v>
      </c>
      <c r="Q244" s="29" t="s">
        <v>291</v>
      </c>
      <c r="R244" s="41" t="s">
        <v>270</v>
      </c>
      <c r="S244" s="41"/>
      <c r="T244" s="36"/>
      <c r="U244" s="148"/>
      <c r="V244" s="53"/>
      <c r="W244" s="727"/>
      <c r="X244" s="148"/>
      <c r="Y244" s="148"/>
      <c r="Z244" s="148"/>
      <c r="AA244" s="148"/>
      <c r="AB244" s="148"/>
      <c r="AC244" s="148"/>
      <c r="AD244" s="148">
        <f t="shared" si="57"/>
        <v>161.92400000000001</v>
      </c>
      <c r="AE244" s="301"/>
      <c r="AF244" s="301"/>
      <c r="AG244" s="301"/>
      <c r="AH244" s="301"/>
      <c r="AI244" s="301"/>
      <c r="AJ244" s="301"/>
      <c r="AK244" s="301"/>
      <c r="AL244" s="301"/>
      <c r="AM244" s="142"/>
      <c r="AN244" s="142"/>
      <c r="AO244" s="428" t="s">
        <v>602</v>
      </c>
      <c r="AP244" s="5"/>
      <c r="AQ244" s="5"/>
      <c r="AR244" s="5"/>
      <c r="AS244" s="5"/>
      <c r="AT244" s="5"/>
      <c r="AU244" s="5"/>
      <c r="AV244" s="5"/>
      <c r="AW244" s="5"/>
      <c r="AX244" s="5"/>
      <c r="AY244" s="5"/>
      <c r="AZ244" s="5"/>
      <c r="BA244" s="5"/>
      <c r="BB244" s="5"/>
    </row>
    <row r="245" spans="1:54" s="13" customFormat="1" ht="198" outlineLevel="1">
      <c r="A245" s="89">
        <f t="shared" si="56"/>
        <v>56</v>
      </c>
      <c r="B245" s="93" t="s">
        <v>541</v>
      </c>
      <c r="C245" s="469" t="s">
        <v>213</v>
      </c>
      <c r="D245" s="30">
        <v>133</v>
      </c>
      <c r="E245" s="28" t="s">
        <v>389</v>
      </c>
      <c r="F245" s="59">
        <v>11</v>
      </c>
      <c r="G245" s="59" t="s">
        <v>79</v>
      </c>
      <c r="H245" s="59">
        <v>5220207</v>
      </c>
      <c r="I245" s="373"/>
      <c r="J245" s="59" t="s">
        <v>417</v>
      </c>
      <c r="K245" s="308"/>
      <c r="L245" s="39">
        <v>2006</v>
      </c>
      <c r="M245" s="41"/>
      <c r="N245" s="75">
        <v>125</v>
      </c>
      <c r="O245" s="50">
        <v>11.13</v>
      </c>
      <c r="P245" s="40">
        <f t="shared" si="55"/>
        <v>113.87</v>
      </c>
      <c r="Q245" s="29" t="s">
        <v>192</v>
      </c>
      <c r="R245" s="41">
        <v>15</v>
      </c>
      <c r="S245" s="336"/>
      <c r="T245" s="50"/>
      <c r="U245" s="148"/>
      <c r="V245" s="53"/>
      <c r="W245" s="727"/>
      <c r="X245" s="148"/>
      <c r="Y245" s="148"/>
      <c r="Z245" s="148"/>
      <c r="AA245" s="148"/>
      <c r="AB245" s="148"/>
      <c r="AC245" s="148"/>
      <c r="AD245" s="148">
        <f t="shared" si="57"/>
        <v>113.87</v>
      </c>
      <c r="AE245" s="301"/>
      <c r="AF245" s="301"/>
      <c r="AG245" s="301"/>
      <c r="AH245" s="301"/>
      <c r="AI245" s="301"/>
      <c r="AJ245" s="301"/>
      <c r="AK245" s="301"/>
      <c r="AL245" s="301"/>
      <c r="AM245" s="142"/>
      <c r="AN245" s="142"/>
      <c r="AO245" s="440" t="s">
        <v>266</v>
      </c>
      <c r="AP245" s="6"/>
      <c r="AQ245" s="6"/>
      <c r="AR245" s="6"/>
      <c r="AS245" s="6"/>
      <c r="AT245" s="6"/>
      <c r="AU245" s="6"/>
      <c r="AV245" s="6"/>
      <c r="AW245" s="6"/>
      <c r="AX245" s="6"/>
      <c r="AY245" s="6"/>
      <c r="AZ245" s="6"/>
      <c r="BA245" s="6"/>
      <c r="BB245" s="6"/>
    </row>
    <row r="246" spans="1:54" s="16" customFormat="1" ht="114.75" outlineLevel="1">
      <c r="A246" s="89">
        <f t="shared" si="56"/>
        <v>57</v>
      </c>
      <c r="B246" s="93" t="s">
        <v>431</v>
      </c>
      <c r="C246" s="469" t="s">
        <v>213</v>
      </c>
      <c r="D246" s="30">
        <v>133</v>
      </c>
      <c r="E246" s="28" t="s">
        <v>471</v>
      </c>
      <c r="F246" s="66">
        <v>11</v>
      </c>
      <c r="G246" s="59" t="s">
        <v>79</v>
      </c>
      <c r="H246" s="59">
        <v>1020102</v>
      </c>
      <c r="I246" s="373"/>
      <c r="J246" s="59" t="s">
        <v>417</v>
      </c>
      <c r="K246" s="308"/>
      <c r="L246" s="39">
        <v>2006</v>
      </c>
      <c r="M246" s="41"/>
      <c r="N246" s="75">
        <v>132.69399999999999</v>
      </c>
      <c r="O246" s="36">
        <v>2.694</v>
      </c>
      <c r="P246" s="40">
        <f t="shared" si="55"/>
        <v>130</v>
      </c>
      <c r="Q246" s="29" t="s">
        <v>34</v>
      </c>
      <c r="R246" s="41" t="s">
        <v>35</v>
      </c>
      <c r="S246" s="41"/>
      <c r="T246" s="36"/>
      <c r="U246" s="148"/>
      <c r="V246" s="53"/>
      <c r="W246" s="727"/>
      <c r="X246" s="148"/>
      <c r="Y246" s="148"/>
      <c r="Z246" s="148"/>
      <c r="AA246" s="148"/>
      <c r="AB246" s="148"/>
      <c r="AC246" s="148"/>
      <c r="AD246" s="148">
        <f t="shared" si="57"/>
        <v>130</v>
      </c>
      <c r="AE246" s="301"/>
      <c r="AF246" s="301"/>
      <c r="AG246" s="301"/>
      <c r="AH246" s="301"/>
      <c r="AI246" s="301"/>
      <c r="AJ246" s="301"/>
      <c r="AK246" s="301"/>
      <c r="AL246" s="301"/>
      <c r="AM246" s="142"/>
      <c r="AN246" s="142"/>
      <c r="AO246" s="428" t="s">
        <v>620</v>
      </c>
      <c r="AP246" s="5"/>
      <c r="AQ246" s="5"/>
      <c r="AR246" s="5"/>
      <c r="AS246" s="5"/>
      <c r="AT246" s="5"/>
      <c r="AU246" s="5"/>
      <c r="AV246" s="5"/>
      <c r="AW246" s="5"/>
      <c r="AX246" s="5"/>
      <c r="AY246" s="5"/>
      <c r="AZ246" s="5"/>
      <c r="BA246" s="5"/>
      <c r="BB246" s="5"/>
    </row>
    <row r="247" spans="1:54" ht="231" outlineLevel="1">
      <c r="A247" s="89">
        <f t="shared" si="56"/>
        <v>58</v>
      </c>
      <c r="B247" s="93" t="s">
        <v>139</v>
      </c>
      <c r="C247" s="469" t="s">
        <v>416</v>
      </c>
      <c r="D247" s="30">
        <v>133</v>
      </c>
      <c r="E247" s="28" t="s">
        <v>218</v>
      </c>
      <c r="F247" s="66">
        <v>11</v>
      </c>
      <c r="G247" s="59" t="s">
        <v>79</v>
      </c>
      <c r="H247" s="59">
        <v>5220102</v>
      </c>
      <c r="I247" s="373"/>
      <c r="J247" s="59" t="s">
        <v>417</v>
      </c>
      <c r="K247" s="39" t="s">
        <v>219</v>
      </c>
      <c r="L247" s="39">
        <v>2004</v>
      </c>
      <c r="M247" s="41"/>
      <c r="N247" s="75">
        <v>136.34899999999999</v>
      </c>
      <c r="O247" s="12">
        <v>55.561</v>
      </c>
      <c r="P247" s="40">
        <f t="shared" si="55"/>
        <v>80.787999999999997</v>
      </c>
      <c r="Q247" s="29" t="s">
        <v>427</v>
      </c>
      <c r="R247" s="41">
        <v>200</v>
      </c>
      <c r="S247" s="41"/>
      <c r="T247" s="12"/>
      <c r="U247" s="148"/>
      <c r="V247" s="53"/>
      <c r="W247" s="727"/>
      <c r="X247" s="148"/>
      <c r="Y247" s="148"/>
      <c r="Z247" s="148"/>
      <c r="AA247" s="148"/>
      <c r="AB247" s="148"/>
      <c r="AC247" s="148"/>
      <c r="AD247" s="148">
        <f t="shared" si="57"/>
        <v>80.787999999999997</v>
      </c>
      <c r="AE247" s="301"/>
      <c r="AF247" s="301"/>
      <c r="AG247" s="301"/>
      <c r="AH247" s="301"/>
      <c r="AI247" s="301"/>
      <c r="AJ247" s="301"/>
      <c r="AK247" s="301"/>
      <c r="AL247" s="301"/>
      <c r="AM247" s="142"/>
      <c r="AN247" s="142"/>
      <c r="AO247" s="428" t="s">
        <v>460</v>
      </c>
    </row>
    <row r="248" spans="1:54" s="13" customFormat="1" ht="153" outlineLevel="1">
      <c r="A248" s="89">
        <f t="shared" si="56"/>
        <v>59</v>
      </c>
      <c r="B248" s="93" t="s">
        <v>432</v>
      </c>
      <c r="C248" s="469" t="s">
        <v>61</v>
      </c>
      <c r="D248" s="30">
        <v>133</v>
      </c>
      <c r="E248" s="28" t="s">
        <v>218</v>
      </c>
      <c r="F248" s="66">
        <v>11</v>
      </c>
      <c r="G248" s="59" t="s">
        <v>79</v>
      </c>
      <c r="H248" s="59">
        <v>5220102</v>
      </c>
      <c r="I248" s="373"/>
      <c r="J248" s="59" t="s">
        <v>417</v>
      </c>
      <c r="K248" s="47" t="s">
        <v>220</v>
      </c>
      <c r="L248" s="39">
        <v>2006</v>
      </c>
      <c r="M248" s="41"/>
      <c r="N248" s="75">
        <v>174.64</v>
      </c>
      <c r="O248" s="12">
        <v>61.787999999999997</v>
      </c>
      <c r="P248" s="40">
        <f t="shared" si="55"/>
        <v>112.852</v>
      </c>
      <c r="Q248" s="29" t="s">
        <v>38</v>
      </c>
      <c r="R248" s="41">
        <v>200</v>
      </c>
      <c r="S248" s="41"/>
      <c r="T248" s="12"/>
      <c r="U248" s="148"/>
      <c r="V248" s="140"/>
      <c r="W248" s="727"/>
      <c r="X248" s="148"/>
      <c r="Y248" s="148"/>
      <c r="Z248" s="148"/>
      <c r="AA248" s="148"/>
      <c r="AB248" s="148"/>
      <c r="AC248" s="148"/>
      <c r="AD248" s="148">
        <f t="shared" si="57"/>
        <v>112.852</v>
      </c>
      <c r="AE248" s="301"/>
      <c r="AF248" s="301"/>
      <c r="AG248" s="301"/>
      <c r="AH248" s="301"/>
      <c r="AI248" s="301"/>
      <c r="AJ248" s="301"/>
      <c r="AK248" s="301"/>
      <c r="AL248" s="301"/>
      <c r="AM248" s="142"/>
      <c r="AN248" s="142"/>
      <c r="AO248" s="434" t="s">
        <v>604</v>
      </c>
    </row>
    <row r="249" spans="1:54" s="13" customFormat="1" ht="114.75" outlineLevel="1">
      <c r="A249" s="89">
        <f t="shared" si="56"/>
        <v>60</v>
      </c>
      <c r="B249" s="93" t="s">
        <v>239</v>
      </c>
      <c r="C249" s="472" t="s">
        <v>93</v>
      </c>
      <c r="D249" s="60">
        <v>133</v>
      </c>
      <c r="E249" s="59" t="s">
        <v>471</v>
      </c>
      <c r="F249" s="28" t="s">
        <v>276</v>
      </c>
      <c r="G249" s="28" t="s">
        <v>79</v>
      </c>
      <c r="H249" s="28" t="s">
        <v>84</v>
      </c>
      <c r="I249" s="89"/>
      <c r="J249" s="28" t="s">
        <v>417</v>
      </c>
      <c r="K249" s="39" t="s">
        <v>220</v>
      </c>
      <c r="L249" s="39">
        <v>2007</v>
      </c>
      <c r="M249" s="41"/>
      <c r="N249" s="11">
        <v>200</v>
      </c>
      <c r="O249" s="12">
        <v>2.8359999999999999</v>
      </c>
      <c r="P249" s="40">
        <f t="shared" si="55"/>
        <v>197.16399999999999</v>
      </c>
      <c r="Q249" s="29" t="s">
        <v>277</v>
      </c>
      <c r="R249" s="41" t="s">
        <v>206</v>
      </c>
      <c r="S249" s="41"/>
      <c r="T249" s="12"/>
      <c r="U249" s="148"/>
      <c r="V249" s="53"/>
      <c r="W249" s="727"/>
      <c r="X249" s="148"/>
      <c r="Y249" s="148"/>
      <c r="Z249" s="148"/>
      <c r="AA249" s="148"/>
      <c r="AB249" s="148"/>
      <c r="AC249" s="148"/>
      <c r="AD249" s="148">
        <f t="shared" si="57"/>
        <v>197.16399999999999</v>
      </c>
      <c r="AE249" s="301"/>
      <c r="AF249" s="301"/>
      <c r="AG249" s="301"/>
      <c r="AH249" s="301"/>
      <c r="AI249" s="301"/>
      <c r="AJ249" s="301"/>
      <c r="AK249" s="301"/>
      <c r="AL249" s="301"/>
      <c r="AM249" s="142"/>
      <c r="AN249" s="142"/>
      <c r="AO249" s="427" t="s">
        <v>354</v>
      </c>
    </row>
    <row r="250" spans="1:54" s="13" customFormat="1" ht="76.5" outlineLevel="1">
      <c r="A250" s="89">
        <f t="shared" si="56"/>
        <v>61</v>
      </c>
      <c r="B250" s="93" t="s">
        <v>265</v>
      </c>
      <c r="C250" s="469" t="s">
        <v>375</v>
      </c>
      <c r="D250" s="30">
        <v>133</v>
      </c>
      <c r="E250" s="28" t="s">
        <v>165</v>
      </c>
      <c r="F250" s="59">
        <v>11</v>
      </c>
      <c r="G250" s="59" t="s">
        <v>79</v>
      </c>
      <c r="H250" s="59">
        <v>5220602</v>
      </c>
      <c r="I250" s="373"/>
      <c r="J250" s="59" t="s">
        <v>417</v>
      </c>
      <c r="K250" s="39" t="s">
        <v>219</v>
      </c>
      <c r="L250" s="39">
        <v>2005</v>
      </c>
      <c r="M250" s="41"/>
      <c r="N250" s="75">
        <v>222.465</v>
      </c>
      <c r="O250" s="12">
        <v>101.91500000000001</v>
      </c>
      <c r="P250" s="40">
        <f t="shared" si="55"/>
        <v>120.55</v>
      </c>
      <c r="Q250" s="29" t="s">
        <v>442</v>
      </c>
      <c r="R250" s="41">
        <v>240</v>
      </c>
      <c r="S250" s="41"/>
      <c r="T250" s="12"/>
      <c r="U250" s="148"/>
      <c r="V250" s="53"/>
      <c r="W250" s="727"/>
      <c r="X250" s="148"/>
      <c r="Y250" s="148"/>
      <c r="Z250" s="148"/>
      <c r="AA250" s="148"/>
      <c r="AB250" s="148"/>
      <c r="AC250" s="148"/>
      <c r="AD250" s="148">
        <f t="shared" si="57"/>
        <v>120.55</v>
      </c>
      <c r="AE250" s="301"/>
      <c r="AF250" s="301"/>
      <c r="AG250" s="301"/>
      <c r="AH250" s="301"/>
      <c r="AI250" s="301"/>
      <c r="AJ250" s="301"/>
      <c r="AK250" s="301"/>
      <c r="AL250" s="301"/>
      <c r="AM250" s="142"/>
      <c r="AN250" s="142"/>
      <c r="AO250" s="434" t="s">
        <v>102</v>
      </c>
    </row>
    <row r="251" spans="1:54" s="13" customFormat="1" ht="153" outlineLevel="1">
      <c r="A251" s="89">
        <f t="shared" si="56"/>
        <v>62</v>
      </c>
      <c r="B251" s="93" t="s">
        <v>111</v>
      </c>
      <c r="C251" s="469" t="s">
        <v>213</v>
      </c>
      <c r="D251" s="30">
        <v>133</v>
      </c>
      <c r="E251" s="28" t="s">
        <v>477</v>
      </c>
      <c r="F251" s="66">
        <v>11</v>
      </c>
      <c r="G251" s="59" t="s">
        <v>79</v>
      </c>
      <c r="H251" s="59">
        <v>5221002</v>
      </c>
      <c r="I251" s="373"/>
      <c r="J251" s="59" t="s">
        <v>417</v>
      </c>
      <c r="K251" s="47" t="s">
        <v>220</v>
      </c>
      <c r="L251" s="39">
        <v>2007</v>
      </c>
      <c r="M251" s="41"/>
      <c r="N251" s="75">
        <v>356.32</v>
      </c>
      <c r="O251" s="36">
        <v>6.5190000000000001</v>
      </c>
      <c r="P251" s="40">
        <f t="shared" si="55"/>
        <v>349.80099999999999</v>
      </c>
      <c r="Q251" s="29" t="s">
        <v>291</v>
      </c>
      <c r="R251" s="41">
        <v>4194</v>
      </c>
      <c r="S251" s="41"/>
      <c r="T251" s="36"/>
      <c r="U251" s="148"/>
      <c r="V251" s="53"/>
      <c r="W251" s="727"/>
      <c r="X251" s="148"/>
      <c r="Y251" s="148"/>
      <c r="Z251" s="148"/>
      <c r="AA251" s="148"/>
      <c r="AB251" s="148"/>
      <c r="AC251" s="148"/>
      <c r="AD251" s="148">
        <f t="shared" si="57"/>
        <v>349.80099999999999</v>
      </c>
      <c r="AE251" s="301"/>
      <c r="AF251" s="301"/>
      <c r="AG251" s="301"/>
      <c r="AH251" s="301"/>
      <c r="AI251" s="301"/>
      <c r="AJ251" s="301"/>
      <c r="AK251" s="301"/>
      <c r="AL251" s="301"/>
      <c r="AM251" s="142"/>
      <c r="AN251" s="142"/>
      <c r="AO251" s="428" t="s">
        <v>8</v>
      </c>
      <c r="AP251" s="5"/>
      <c r="AQ251" s="5"/>
      <c r="AR251" s="5"/>
      <c r="AS251" s="5"/>
      <c r="AT251" s="5"/>
      <c r="AU251" s="5"/>
      <c r="AV251" s="5"/>
      <c r="AW251" s="5"/>
      <c r="AX251" s="5"/>
      <c r="AY251" s="5"/>
      <c r="AZ251" s="5"/>
      <c r="BA251" s="5"/>
      <c r="BB251" s="5"/>
    </row>
    <row r="252" spans="1:54" s="197" customFormat="1" ht="153" outlineLevel="1">
      <c r="A252" s="89">
        <f t="shared" si="56"/>
        <v>63</v>
      </c>
      <c r="B252" s="231" t="s">
        <v>548</v>
      </c>
      <c r="C252" s="478" t="s">
        <v>93</v>
      </c>
      <c r="D252" s="211">
        <v>133</v>
      </c>
      <c r="E252" s="126" t="s">
        <v>389</v>
      </c>
      <c r="F252" s="212">
        <v>11</v>
      </c>
      <c r="G252" s="212" t="s">
        <v>79</v>
      </c>
      <c r="H252" s="212">
        <v>5220201</v>
      </c>
      <c r="I252" s="623"/>
      <c r="J252" s="128" t="s">
        <v>417</v>
      </c>
      <c r="K252" s="312" t="s">
        <v>220</v>
      </c>
      <c r="L252" s="325">
        <v>2007</v>
      </c>
      <c r="M252" s="326"/>
      <c r="N252" s="130">
        <v>71.036000000000001</v>
      </c>
      <c r="O252" s="129">
        <v>3</v>
      </c>
      <c r="P252" s="134">
        <f>N252-O252</f>
        <v>68.036000000000001</v>
      </c>
      <c r="Q252" s="127" t="s">
        <v>278</v>
      </c>
      <c r="R252" s="132">
        <v>20</v>
      </c>
      <c r="S252" s="132"/>
      <c r="T252" s="129"/>
      <c r="U252" s="131"/>
      <c r="V252" s="133"/>
      <c r="W252" s="192"/>
      <c r="X252" s="98">
        <f>W252*0.05</f>
        <v>0</v>
      </c>
      <c r="Y252" s="131"/>
      <c r="Z252" s="98"/>
      <c r="AA252" s="131"/>
      <c r="AB252" s="131">
        <f>W252+Y252+AA252</f>
        <v>0</v>
      </c>
      <c r="AC252" s="98"/>
      <c r="AD252" s="98">
        <f t="shared" si="57"/>
        <v>68.036000000000001</v>
      </c>
      <c r="AE252" s="25"/>
      <c r="AF252" s="25"/>
      <c r="AG252" s="25"/>
      <c r="AH252" s="25"/>
      <c r="AI252" s="25"/>
      <c r="AJ252" s="25"/>
      <c r="AK252" s="25"/>
      <c r="AL252" s="25"/>
      <c r="AM252" s="23"/>
      <c r="AN252" s="23"/>
      <c r="AO252" s="442" t="s">
        <v>574</v>
      </c>
      <c r="AP252" s="136"/>
      <c r="AQ252" s="136"/>
      <c r="AR252" s="136"/>
      <c r="AS252" s="136"/>
      <c r="AT252" s="136"/>
      <c r="AU252" s="136"/>
      <c r="AV252" s="136"/>
      <c r="AW252" s="136"/>
      <c r="AX252" s="136"/>
      <c r="AY252" s="136"/>
      <c r="AZ252" s="136"/>
      <c r="BA252" s="136"/>
      <c r="BB252" s="136"/>
    </row>
    <row r="253" spans="1:54" s="2" customFormat="1" ht="153" outlineLevel="1">
      <c r="A253" s="89">
        <f t="shared" si="56"/>
        <v>64</v>
      </c>
      <c r="B253" s="231" t="s">
        <v>159</v>
      </c>
      <c r="C253" s="478" t="s">
        <v>93</v>
      </c>
      <c r="D253" s="211">
        <v>133</v>
      </c>
      <c r="E253" s="126" t="s">
        <v>389</v>
      </c>
      <c r="F253" s="212">
        <v>11</v>
      </c>
      <c r="G253" s="212" t="s">
        <v>79</v>
      </c>
      <c r="H253" s="212">
        <v>5220201</v>
      </c>
      <c r="I253" s="623"/>
      <c r="J253" s="128" t="s">
        <v>417</v>
      </c>
      <c r="K253" s="312" t="s">
        <v>220</v>
      </c>
      <c r="L253" s="325">
        <v>2007</v>
      </c>
      <c r="M253" s="326"/>
      <c r="N253" s="130">
        <v>46.325000000000003</v>
      </c>
      <c r="O253" s="129">
        <v>6.9749999999999996</v>
      </c>
      <c r="P253" s="134">
        <f>N253-O253</f>
        <v>39.35</v>
      </c>
      <c r="Q253" s="127" t="s">
        <v>278</v>
      </c>
      <c r="R253" s="132">
        <v>30</v>
      </c>
      <c r="S253" s="132"/>
      <c r="T253" s="129"/>
      <c r="U253" s="131"/>
      <c r="V253" s="133"/>
      <c r="W253" s="192"/>
      <c r="X253" s="98"/>
      <c r="Y253" s="131"/>
      <c r="Z253" s="98"/>
      <c r="AA253" s="131"/>
      <c r="AB253" s="131">
        <f>W253+Y253+AA253</f>
        <v>0</v>
      </c>
      <c r="AC253" s="98"/>
      <c r="AD253" s="98">
        <f t="shared" si="57"/>
        <v>39.35</v>
      </c>
      <c r="AE253" s="25"/>
      <c r="AF253" s="25"/>
      <c r="AG253" s="25"/>
      <c r="AH253" s="25"/>
      <c r="AI253" s="25"/>
      <c r="AJ253" s="25"/>
      <c r="AK253" s="25"/>
      <c r="AL253" s="25"/>
      <c r="AM253" s="23"/>
      <c r="AN253" s="23"/>
      <c r="AO253" s="442" t="s">
        <v>434</v>
      </c>
      <c r="AP253" s="136"/>
      <c r="AQ253" s="136"/>
      <c r="AR253" s="136"/>
      <c r="AS253" s="136"/>
      <c r="AT253" s="136"/>
      <c r="AU253" s="136"/>
      <c r="AV253" s="136"/>
      <c r="AW253" s="136"/>
      <c r="AX253" s="136"/>
      <c r="AY253" s="136"/>
      <c r="AZ253" s="136"/>
      <c r="BA253" s="136"/>
      <c r="BB253" s="136"/>
    </row>
    <row r="254" spans="1:54" s="78" customFormat="1" ht="132" outlineLevel="1">
      <c r="A254" s="89">
        <f t="shared" si="56"/>
        <v>65</v>
      </c>
      <c r="B254" s="246" t="s">
        <v>447</v>
      </c>
      <c r="C254" s="469" t="s">
        <v>93</v>
      </c>
      <c r="D254" s="30">
        <v>133</v>
      </c>
      <c r="E254" s="28" t="s">
        <v>389</v>
      </c>
      <c r="F254" s="59">
        <v>11</v>
      </c>
      <c r="G254" s="59" t="s">
        <v>79</v>
      </c>
      <c r="H254" s="59">
        <v>5220207</v>
      </c>
      <c r="I254" s="373"/>
      <c r="J254" s="59" t="s">
        <v>417</v>
      </c>
      <c r="K254" s="47" t="s">
        <v>219</v>
      </c>
      <c r="L254" s="39">
        <v>2004</v>
      </c>
      <c r="M254" s="41"/>
      <c r="N254" s="99">
        <v>163.07599999999999</v>
      </c>
      <c r="O254" s="99">
        <v>17.567</v>
      </c>
      <c r="P254" s="100">
        <f>N254-O254</f>
        <v>145.50899999999999</v>
      </c>
      <c r="Q254" s="23" t="s">
        <v>419</v>
      </c>
      <c r="R254" s="89">
        <v>700</v>
      </c>
      <c r="S254" s="89"/>
      <c r="T254" s="99"/>
      <c r="U254" s="98"/>
      <c r="V254" s="87"/>
      <c r="W254" s="192"/>
      <c r="X254" s="98">
        <f>W254*0.05</f>
        <v>0</v>
      </c>
      <c r="Y254" s="98"/>
      <c r="Z254" s="98"/>
      <c r="AA254" s="98"/>
      <c r="AB254" s="98">
        <f>W254+Y254+AA254</f>
        <v>0</v>
      </c>
      <c r="AC254" s="98">
        <f>AA254*0.05</f>
        <v>0</v>
      </c>
      <c r="AD254" s="98">
        <f t="shared" si="57"/>
        <v>145.50899999999999</v>
      </c>
      <c r="AE254" s="25"/>
      <c r="AF254" s="25"/>
      <c r="AG254" s="25"/>
      <c r="AH254" s="25"/>
      <c r="AI254" s="25"/>
      <c r="AJ254" s="25"/>
      <c r="AK254" s="25"/>
      <c r="AL254" s="25"/>
      <c r="AM254" s="23"/>
      <c r="AN254" s="23"/>
      <c r="AO254" s="427" t="s">
        <v>310</v>
      </c>
      <c r="AP254" s="13"/>
      <c r="AQ254" s="13"/>
      <c r="AR254" s="13"/>
      <c r="AS254" s="13"/>
      <c r="AT254" s="13"/>
      <c r="AU254" s="13"/>
      <c r="AV254" s="13"/>
      <c r="AW254" s="13"/>
      <c r="AX254" s="13"/>
      <c r="AY254" s="13"/>
      <c r="AZ254" s="13"/>
      <c r="BA254" s="13"/>
      <c r="BB254" s="13"/>
    </row>
    <row r="255" spans="1:54" s="13" customFormat="1" ht="114.75" outlineLevel="1">
      <c r="A255" s="89">
        <f>A254+1</f>
        <v>66</v>
      </c>
      <c r="B255" s="93" t="s">
        <v>506</v>
      </c>
      <c r="C255" s="469" t="s">
        <v>93</v>
      </c>
      <c r="D255" s="30">
        <v>133</v>
      </c>
      <c r="E255" s="28" t="s">
        <v>165</v>
      </c>
      <c r="F255" s="59">
        <v>11</v>
      </c>
      <c r="G255" s="59" t="s">
        <v>79</v>
      </c>
      <c r="H255" s="59">
        <v>5220602</v>
      </c>
      <c r="I255" s="373"/>
      <c r="J255" s="59" t="s">
        <v>417</v>
      </c>
      <c r="K255" s="39" t="s">
        <v>219</v>
      </c>
      <c r="L255" s="39">
        <v>2006</v>
      </c>
      <c r="M255" s="41"/>
      <c r="N255" s="75">
        <v>379.72</v>
      </c>
      <c r="O255" s="12">
        <v>270.00099999999998</v>
      </c>
      <c r="P255" s="40">
        <f t="shared" ref="P255:P320" si="58">N255-O255</f>
        <v>109.71899999999999</v>
      </c>
      <c r="Q255" s="29" t="s">
        <v>657</v>
      </c>
      <c r="R255" s="41">
        <v>160</v>
      </c>
      <c r="S255" s="41"/>
      <c r="T255" s="12"/>
      <c r="U255" s="148"/>
      <c r="V255" s="53"/>
      <c r="W255" s="727"/>
      <c r="X255" s="148"/>
      <c r="Y255" s="148"/>
      <c r="Z255" s="148"/>
      <c r="AA255" s="148"/>
      <c r="AB255" s="148"/>
      <c r="AC255" s="148"/>
      <c r="AD255" s="148">
        <f t="shared" si="57"/>
        <v>109.71899999999999</v>
      </c>
      <c r="AE255" s="301"/>
      <c r="AF255" s="301"/>
      <c r="AG255" s="301"/>
      <c r="AH255" s="301"/>
      <c r="AI255" s="301"/>
      <c r="AJ255" s="301"/>
      <c r="AK255" s="301"/>
      <c r="AL255" s="301"/>
      <c r="AM255" s="142"/>
      <c r="AN255" s="142"/>
      <c r="AO255" s="427" t="s">
        <v>199</v>
      </c>
    </row>
    <row r="256" spans="1:54" s="13" customFormat="1" ht="165" outlineLevel="1">
      <c r="A256" s="89">
        <f>A255+1</f>
        <v>67</v>
      </c>
      <c r="B256" s="93" t="s">
        <v>171</v>
      </c>
      <c r="C256" s="469" t="s">
        <v>416</v>
      </c>
      <c r="D256" s="30">
        <v>133</v>
      </c>
      <c r="E256" s="28" t="s">
        <v>165</v>
      </c>
      <c r="F256" s="59">
        <v>11</v>
      </c>
      <c r="G256" s="59" t="s">
        <v>79</v>
      </c>
      <c r="H256" s="59">
        <v>5220602</v>
      </c>
      <c r="I256" s="373"/>
      <c r="J256" s="59" t="s">
        <v>417</v>
      </c>
      <c r="K256" s="39" t="s">
        <v>219</v>
      </c>
      <c r="L256" s="319">
        <v>2003</v>
      </c>
      <c r="M256" s="319"/>
      <c r="N256" s="75">
        <v>452.61</v>
      </c>
      <c r="O256" s="11">
        <v>175.48699999999999</v>
      </c>
      <c r="P256" s="40">
        <f t="shared" si="58"/>
        <v>277.12299999999999</v>
      </c>
      <c r="Q256" s="29" t="s">
        <v>442</v>
      </c>
      <c r="R256" s="41">
        <v>528</v>
      </c>
      <c r="S256" s="41"/>
      <c r="T256" s="12"/>
      <c r="U256" s="148"/>
      <c r="V256" s="140"/>
      <c r="W256" s="727"/>
      <c r="X256" s="148"/>
      <c r="Y256" s="148"/>
      <c r="Z256" s="148"/>
      <c r="AA256" s="148"/>
      <c r="AB256" s="148"/>
      <c r="AC256" s="148"/>
      <c r="AD256" s="148">
        <f t="shared" si="57"/>
        <v>277.12299999999999</v>
      </c>
      <c r="AE256" s="301"/>
      <c r="AF256" s="301"/>
      <c r="AG256" s="301"/>
      <c r="AH256" s="301"/>
      <c r="AI256" s="301"/>
      <c r="AJ256" s="301"/>
      <c r="AK256" s="301"/>
      <c r="AL256" s="301"/>
      <c r="AM256" s="142"/>
      <c r="AN256" s="142"/>
      <c r="AO256" s="427" t="s">
        <v>462</v>
      </c>
    </row>
    <row r="257" spans="1:54" s="13" customFormat="1" ht="363" outlineLevel="1">
      <c r="A257" s="89">
        <f>A256+1</f>
        <v>68</v>
      </c>
      <c r="B257" s="93" t="s">
        <v>147</v>
      </c>
      <c r="C257" s="469" t="s">
        <v>458</v>
      </c>
      <c r="D257" s="30">
        <v>133</v>
      </c>
      <c r="E257" s="28" t="s">
        <v>165</v>
      </c>
      <c r="F257" s="59">
        <v>11</v>
      </c>
      <c r="G257" s="59" t="s">
        <v>79</v>
      </c>
      <c r="H257" s="59">
        <v>5220602</v>
      </c>
      <c r="I257" s="373"/>
      <c r="J257" s="59" t="s">
        <v>417</v>
      </c>
      <c r="K257" s="39" t="s">
        <v>219</v>
      </c>
      <c r="L257" s="41">
        <v>2006</v>
      </c>
      <c r="M257" s="41"/>
      <c r="N257" s="24">
        <v>947.68700000000001</v>
      </c>
      <c r="O257" s="24">
        <v>630.49699999999996</v>
      </c>
      <c r="P257" s="40">
        <f t="shared" si="58"/>
        <v>317.19</v>
      </c>
      <c r="Q257" s="29" t="s">
        <v>472</v>
      </c>
      <c r="R257" s="41" t="s">
        <v>273</v>
      </c>
      <c r="S257" s="41"/>
      <c r="T257" s="29"/>
      <c r="U257" s="148"/>
      <c r="V257" s="53"/>
      <c r="W257" s="727"/>
      <c r="X257" s="148"/>
      <c r="Y257" s="148"/>
      <c r="Z257" s="148"/>
      <c r="AA257" s="148"/>
      <c r="AB257" s="148"/>
      <c r="AC257" s="148"/>
      <c r="AD257" s="148">
        <f t="shared" si="57"/>
        <v>317.19</v>
      </c>
      <c r="AE257" s="301"/>
      <c r="AF257" s="301"/>
      <c r="AG257" s="301"/>
      <c r="AH257" s="301"/>
      <c r="AI257" s="301"/>
      <c r="AJ257" s="301"/>
      <c r="AK257" s="301"/>
      <c r="AL257" s="301"/>
      <c r="AM257" s="142"/>
      <c r="AN257" s="142"/>
      <c r="AO257" s="428" t="s">
        <v>575</v>
      </c>
      <c r="AP257" s="5"/>
      <c r="AQ257" s="5"/>
      <c r="AR257" s="5"/>
      <c r="AS257" s="5"/>
      <c r="AT257" s="5"/>
      <c r="AU257" s="5"/>
      <c r="AV257" s="5"/>
      <c r="AW257" s="5"/>
      <c r="AX257" s="5"/>
      <c r="AY257" s="5"/>
      <c r="AZ257" s="5"/>
      <c r="BA257" s="5"/>
      <c r="BB257" s="5"/>
    </row>
    <row r="258" spans="1:54">
      <c r="I258" s="370"/>
      <c r="K258" s="314"/>
      <c r="L258" s="333"/>
      <c r="M258" s="333"/>
      <c r="P258" s="4">
        <f t="shared" si="58"/>
        <v>0</v>
      </c>
      <c r="T258" s="293"/>
      <c r="U258" s="151"/>
      <c r="V258" s="143"/>
      <c r="W258" s="733"/>
      <c r="X258" s="151"/>
      <c r="Y258" s="151"/>
      <c r="Z258" s="151"/>
      <c r="AA258" s="151"/>
      <c r="AB258" s="151"/>
      <c r="AC258" s="151"/>
      <c r="AD258" s="151">
        <f>P258-W258-X258-Y258-Z258-AA258-AC258</f>
        <v>0</v>
      </c>
      <c r="AE258" s="528"/>
      <c r="AF258" s="528"/>
      <c r="AG258" s="528"/>
      <c r="AH258" s="528"/>
      <c r="AI258" s="528"/>
      <c r="AJ258" s="528"/>
      <c r="AK258" s="528"/>
      <c r="AL258" s="528"/>
      <c r="AM258" s="220"/>
      <c r="AN258" s="667"/>
      <c r="AO258" s="436"/>
    </row>
    <row r="259" spans="1:54" s="281" customFormat="1" ht="225">
      <c r="A259" s="278">
        <f>A325</f>
        <v>66</v>
      </c>
      <c r="B259" s="279" t="s">
        <v>668</v>
      </c>
      <c r="C259" s="482"/>
      <c r="D259" s="279"/>
      <c r="E259" s="279"/>
      <c r="F259" s="279"/>
      <c r="G259" s="279"/>
      <c r="H259" s="279"/>
      <c r="I259" s="620"/>
      <c r="J259" s="280"/>
      <c r="K259" s="315"/>
      <c r="L259" s="334"/>
      <c r="M259" s="334"/>
      <c r="N259" s="280">
        <f>SUM(N260:N325)</f>
        <v>3351.1689999999999</v>
      </c>
      <c r="O259" s="280">
        <f>SUM(O260:O325)</f>
        <v>62.645000000000003</v>
      </c>
      <c r="P259" s="280">
        <f>SUM(P260:P325)</f>
        <v>3288.5239999999999</v>
      </c>
      <c r="Q259" s="280">
        <f t="shared" ref="Q259:AD259" si="59">SUM(Q260:Q322)</f>
        <v>0</v>
      </c>
      <c r="R259" s="278"/>
      <c r="S259" s="278">
        <f t="shared" si="59"/>
        <v>0</v>
      </c>
      <c r="T259" s="280">
        <f t="shared" si="59"/>
        <v>0</v>
      </c>
      <c r="U259" s="280">
        <f t="shared" si="59"/>
        <v>0</v>
      </c>
      <c r="V259" s="280">
        <f t="shared" si="59"/>
        <v>0</v>
      </c>
      <c r="W259" s="734">
        <f t="shared" si="59"/>
        <v>0</v>
      </c>
      <c r="X259" s="280">
        <f t="shared" si="59"/>
        <v>0</v>
      </c>
      <c r="Y259" s="280">
        <f t="shared" si="59"/>
        <v>20</v>
      </c>
      <c r="Z259" s="280">
        <f t="shared" si="59"/>
        <v>0.4</v>
      </c>
      <c r="AA259" s="280">
        <f t="shared" si="59"/>
        <v>22.731000000000002</v>
      </c>
      <c r="AB259" s="280">
        <f t="shared" si="59"/>
        <v>42.731000000000002</v>
      </c>
      <c r="AC259" s="280">
        <f t="shared" si="59"/>
        <v>0.45500000000000002</v>
      </c>
      <c r="AD259" s="280">
        <f t="shared" si="59"/>
        <v>2889.527</v>
      </c>
      <c r="AE259" s="403"/>
      <c r="AF259" s="403"/>
      <c r="AG259" s="403"/>
      <c r="AH259" s="403"/>
      <c r="AI259" s="403"/>
      <c r="AJ259" s="403"/>
      <c r="AK259" s="403"/>
      <c r="AL259" s="403"/>
      <c r="AM259" s="529"/>
      <c r="AN259" s="669"/>
      <c r="AO259" s="443"/>
    </row>
    <row r="260" spans="1:54" ht="191.25" hidden="1" outlineLevel="1">
      <c r="A260" s="89">
        <v>1</v>
      </c>
      <c r="B260" s="93" t="s">
        <v>148</v>
      </c>
      <c r="C260" s="469" t="s">
        <v>144</v>
      </c>
      <c r="D260" s="33"/>
      <c r="E260" s="33">
        <v>115</v>
      </c>
      <c r="F260" s="54" t="s">
        <v>371</v>
      </c>
      <c r="G260" s="54">
        <v>15</v>
      </c>
      <c r="H260" s="28" t="s">
        <v>36</v>
      </c>
      <c r="I260" s="89"/>
      <c r="J260" s="28" t="s">
        <v>44</v>
      </c>
      <c r="K260" s="39"/>
      <c r="L260" s="319">
        <v>2007</v>
      </c>
      <c r="M260" s="319"/>
      <c r="N260" s="75">
        <v>470</v>
      </c>
      <c r="O260" s="11">
        <v>0</v>
      </c>
      <c r="P260" s="40">
        <f t="shared" si="58"/>
        <v>470</v>
      </c>
      <c r="Q260" s="29" t="s">
        <v>269</v>
      </c>
      <c r="R260" s="41">
        <v>200</v>
      </c>
      <c r="S260" s="41"/>
      <c r="T260" s="12"/>
      <c r="U260" s="150"/>
      <c r="V260" s="530"/>
      <c r="W260" s="727"/>
      <c r="X260" s="150"/>
      <c r="Y260" s="150"/>
      <c r="Z260" s="150"/>
      <c r="AA260" s="150"/>
      <c r="AB260" s="150"/>
      <c r="AC260" s="150"/>
      <c r="AD260" s="150">
        <f t="shared" ref="AD260:AD323" si="60">P260-W260-X260-Y260-Z260-AA260-AC260</f>
        <v>470</v>
      </c>
      <c r="AE260" s="531"/>
      <c r="AF260" s="531"/>
      <c r="AG260" s="531"/>
      <c r="AH260" s="531"/>
      <c r="AI260" s="531"/>
      <c r="AJ260" s="531"/>
      <c r="AK260" s="531"/>
      <c r="AL260" s="531"/>
      <c r="AM260" s="532"/>
      <c r="AN260" s="532"/>
      <c r="AO260" s="427" t="s">
        <v>90</v>
      </c>
      <c r="AP260" s="13"/>
      <c r="AQ260" s="13"/>
      <c r="AR260" s="13"/>
      <c r="AS260" s="13"/>
      <c r="AT260" s="13"/>
      <c r="AU260" s="13"/>
      <c r="AV260" s="13"/>
      <c r="AW260" s="13"/>
      <c r="AX260" s="13"/>
      <c r="AY260" s="13"/>
      <c r="AZ260" s="13"/>
      <c r="BA260" s="13"/>
      <c r="BB260" s="13"/>
    </row>
    <row r="261" spans="1:54" ht="153" hidden="1" outlineLevel="1">
      <c r="A261" s="89">
        <f>A260+1</f>
        <v>2</v>
      </c>
      <c r="B261" s="93" t="s">
        <v>145</v>
      </c>
      <c r="C261" s="469" t="s">
        <v>144</v>
      </c>
      <c r="D261" s="33"/>
      <c r="E261" s="33">
        <v>1</v>
      </c>
      <c r="F261" s="54" t="s">
        <v>429</v>
      </c>
      <c r="G261" s="54" t="s">
        <v>62</v>
      </c>
      <c r="H261" s="28" t="s">
        <v>36</v>
      </c>
      <c r="I261" s="89"/>
      <c r="J261" s="28" t="s">
        <v>44</v>
      </c>
      <c r="K261" s="39"/>
      <c r="L261" s="319">
        <v>2007</v>
      </c>
      <c r="M261" s="319"/>
      <c r="N261" s="75">
        <v>3</v>
      </c>
      <c r="O261" s="11">
        <v>0</v>
      </c>
      <c r="P261" s="40">
        <f t="shared" si="58"/>
        <v>3</v>
      </c>
      <c r="Q261" s="29"/>
      <c r="R261" s="41"/>
      <c r="S261" s="41"/>
      <c r="T261" s="12"/>
      <c r="U261" s="148"/>
      <c r="V261" s="140"/>
      <c r="W261" s="727"/>
      <c r="X261" s="148"/>
      <c r="Y261" s="148"/>
      <c r="Z261" s="148"/>
      <c r="AA261" s="148"/>
      <c r="AB261" s="148"/>
      <c r="AC261" s="148"/>
      <c r="AD261" s="148">
        <f t="shared" si="60"/>
        <v>3</v>
      </c>
      <c r="AE261" s="301"/>
      <c r="AF261" s="301"/>
      <c r="AG261" s="301"/>
      <c r="AH261" s="301"/>
      <c r="AI261" s="301"/>
      <c r="AJ261" s="301"/>
      <c r="AK261" s="301"/>
      <c r="AL261" s="301"/>
      <c r="AM261" s="142"/>
      <c r="AN261" s="142"/>
      <c r="AO261" s="427" t="s">
        <v>405</v>
      </c>
      <c r="AP261" s="13"/>
      <c r="AQ261" s="13"/>
      <c r="AR261" s="13"/>
      <c r="AS261" s="13"/>
      <c r="AT261" s="13"/>
      <c r="AU261" s="13"/>
      <c r="AV261" s="13"/>
      <c r="AW261" s="13"/>
      <c r="AX261" s="13"/>
      <c r="AY261" s="13"/>
      <c r="AZ261" s="13"/>
      <c r="BA261" s="13"/>
      <c r="BB261" s="13"/>
    </row>
    <row r="262" spans="1:54" ht="76.5" hidden="1" outlineLevel="1">
      <c r="A262" s="89">
        <f t="shared" ref="A262:A325" si="61">A261+1</f>
        <v>3</v>
      </c>
      <c r="B262" s="104" t="s">
        <v>226</v>
      </c>
      <c r="C262" s="469" t="s">
        <v>144</v>
      </c>
      <c r="D262" s="61"/>
      <c r="E262" s="63" t="s">
        <v>587</v>
      </c>
      <c r="F262" s="63" t="s">
        <v>371</v>
      </c>
      <c r="G262" s="63" t="s">
        <v>372</v>
      </c>
      <c r="H262" s="63" t="s">
        <v>36</v>
      </c>
      <c r="I262" s="621"/>
      <c r="J262" s="64" t="s">
        <v>44</v>
      </c>
      <c r="K262" s="307"/>
      <c r="L262" s="41">
        <v>2007</v>
      </c>
      <c r="M262" s="41"/>
      <c r="N262" s="12">
        <v>8.9499999999999993</v>
      </c>
      <c r="O262" s="10">
        <v>0</v>
      </c>
      <c r="P262" s="40">
        <f t="shared" si="58"/>
        <v>8.9499999999999993</v>
      </c>
      <c r="Q262" s="29" t="s">
        <v>659</v>
      </c>
      <c r="R262" s="41" t="s">
        <v>243</v>
      </c>
      <c r="S262" s="641"/>
      <c r="T262" s="10"/>
      <c r="U262" s="148"/>
      <c r="V262" s="53"/>
      <c r="W262" s="727"/>
      <c r="X262" s="148"/>
      <c r="Y262" s="148"/>
      <c r="Z262" s="148"/>
      <c r="AA262" s="148"/>
      <c r="AB262" s="148"/>
      <c r="AC262" s="148"/>
      <c r="AD262" s="148">
        <f t="shared" si="60"/>
        <v>8.9499999999999993</v>
      </c>
      <c r="AE262" s="301"/>
      <c r="AF262" s="301"/>
      <c r="AG262" s="301"/>
      <c r="AH262" s="301"/>
      <c r="AI262" s="301"/>
      <c r="AJ262" s="301"/>
      <c r="AK262" s="301"/>
      <c r="AL262" s="301"/>
      <c r="AM262" s="142"/>
      <c r="AN262" s="142"/>
      <c r="AO262" s="428" t="s">
        <v>382</v>
      </c>
      <c r="AP262" s="2"/>
      <c r="AQ262" s="2"/>
      <c r="AR262" s="2"/>
      <c r="AS262" s="2"/>
      <c r="AT262" s="2"/>
      <c r="AU262" s="2"/>
      <c r="AV262" s="2"/>
      <c r="AW262" s="2"/>
      <c r="AX262" s="2"/>
      <c r="AY262" s="2"/>
      <c r="AZ262" s="2"/>
      <c r="BA262" s="2"/>
      <c r="BB262" s="2"/>
    </row>
    <row r="263" spans="1:54" ht="114.75" hidden="1" outlineLevel="1">
      <c r="A263" s="89">
        <f t="shared" si="61"/>
        <v>4</v>
      </c>
      <c r="B263" s="93" t="s">
        <v>230</v>
      </c>
      <c r="C263" s="472" t="s">
        <v>144</v>
      </c>
      <c r="D263" s="30">
        <v>133</v>
      </c>
      <c r="E263" s="56" t="s">
        <v>588</v>
      </c>
      <c r="F263" s="59" t="s">
        <v>372</v>
      </c>
      <c r="G263" s="70" t="s">
        <v>371</v>
      </c>
      <c r="H263" s="70" t="s">
        <v>81</v>
      </c>
      <c r="I263" s="624"/>
      <c r="J263" s="70" t="s">
        <v>132</v>
      </c>
      <c r="K263" s="39" t="s">
        <v>220</v>
      </c>
      <c r="L263" s="41">
        <v>2008</v>
      </c>
      <c r="M263" s="41"/>
      <c r="N263" s="75">
        <v>250</v>
      </c>
      <c r="O263" s="11">
        <v>0</v>
      </c>
      <c r="P263" s="40">
        <f t="shared" si="58"/>
        <v>250</v>
      </c>
      <c r="Q263" s="29" t="s">
        <v>659</v>
      </c>
      <c r="R263" s="41">
        <v>1</v>
      </c>
      <c r="S263" s="41"/>
      <c r="T263" s="12"/>
      <c r="U263" s="148"/>
      <c r="V263" s="139"/>
      <c r="W263" s="727"/>
      <c r="X263" s="148"/>
      <c r="Y263" s="148"/>
      <c r="Z263" s="148"/>
      <c r="AA263" s="148"/>
      <c r="AB263" s="148"/>
      <c r="AC263" s="148"/>
      <c r="AD263" s="148">
        <f t="shared" si="60"/>
        <v>250</v>
      </c>
      <c r="AE263" s="301"/>
      <c r="AF263" s="301"/>
      <c r="AG263" s="301"/>
      <c r="AH263" s="301"/>
      <c r="AI263" s="301"/>
      <c r="AJ263" s="301"/>
      <c r="AK263" s="301"/>
      <c r="AL263" s="301"/>
      <c r="AM263" s="142"/>
      <c r="AN263" s="142"/>
      <c r="AO263" s="428" t="s">
        <v>180</v>
      </c>
      <c r="AP263" s="2"/>
      <c r="AQ263" s="2"/>
      <c r="AR263" s="2"/>
      <c r="AS263" s="2"/>
      <c r="AT263" s="2"/>
      <c r="AU263" s="2"/>
      <c r="AV263" s="2"/>
      <c r="AW263" s="2"/>
      <c r="AX263" s="2"/>
      <c r="AY263" s="2"/>
      <c r="AZ263" s="2"/>
      <c r="BA263" s="2"/>
      <c r="BB263" s="2"/>
    </row>
    <row r="264" spans="1:54" s="6" customFormat="1" ht="165" hidden="1" outlineLevel="1">
      <c r="A264" s="89">
        <f t="shared" si="61"/>
        <v>5</v>
      </c>
      <c r="B264" s="93" t="s">
        <v>366</v>
      </c>
      <c r="C264" s="469" t="s">
        <v>144</v>
      </c>
      <c r="D264" s="62"/>
      <c r="E264" s="62"/>
      <c r="F264" s="62"/>
      <c r="G264" s="62"/>
      <c r="H264" s="62"/>
      <c r="I264" s="373"/>
      <c r="J264" s="46"/>
      <c r="K264" s="307"/>
      <c r="L264" s="41">
        <v>2006</v>
      </c>
      <c r="M264" s="41"/>
      <c r="N264" s="12">
        <v>28</v>
      </c>
      <c r="O264" s="10">
        <v>0</v>
      </c>
      <c r="P264" s="40">
        <f t="shared" si="58"/>
        <v>28</v>
      </c>
      <c r="Q264" s="29" t="s">
        <v>659</v>
      </c>
      <c r="R264" s="41" t="s">
        <v>243</v>
      </c>
      <c r="S264" s="641"/>
      <c r="T264" s="10"/>
      <c r="U264" s="148"/>
      <c r="V264" s="53"/>
      <c r="W264" s="727"/>
      <c r="X264" s="148"/>
      <c r="Y264" s="148"/>
      <c r="Z264" s="148"/>
      <c r="AA264" s="148"/>
      <c r="AB264" s="148"/>
      <c r="AC264" s="148"/>
      <c r="AD264" s="148">
        <f t="shared" si="60"/>
        <v>28</v>
      </c>
      <c r="AE264" s="301"/>
      <c r="AF264" s="301"/>
      <c r="AG264" s="301"/>
      <c r="AH264" s="301"/>
      <c r="AI264" s="301"/>
      <c r="AJ264" s="301"/>
      <c r="AK264" s="301"/>
      <c r="AL264" s="301"/>
      <c r="AM264" s="142"/>
      <c r="AN264" s="142"/>
      <c r="AO264" s="428" t="s">
        <v>109</v>
      </c>
      <c r="AP264" s="2"/>
      <c r="AQ264" s="2"/>
      <c r="AR264" s="2"/>
      <c r="AS264" s="2"/>
      <c r="AT264" s="2"/>
      <c r="AU264" s="2"/>
      <c r="AV264" s="2"/>
      <c r="AW264" s="2"/>
      <c r="AX264" s="2"/>
      <c r="AY264" s="2"/>
      <c r="AZ264" s="2"/>
      <c r="BA264" s="2"/>
      <c r="BB264" s="2"/>
    </row>
    <row r="265" spans="1:54" s="6" customFormat="1" ht="114.75" hidden="1" outlineLevel="1">
      <c r="A265" s="89">
        <f t="shared" si="61"/>
        <v>6</v>
      </c>
      <c r="B265" s="93" t="s">
        <v>413</v>
      </c>
      <c r="C265" s="469" t="s">
        <v>144</v>
      </c>
      <c r="D265" s="33"/>
      <c r="E265" s="33" t="s">
        <v>389</v>
      </c>
      <c r="F265" s="54" t="s">
        <v>429</v>
      </c>
      <c r="G265" s="54" t="s">
        <v>62</v>
      </c>
      <c r="H265" s="28" t="s">
        <v>36</v>
      </c>
      <c r="I265" s="89"/>
      <c r="J265" s="28" t="s">
        <v>44</v>
      </c>
      <c r="K265" s="39"/>
      <c r="L265" s="319">
        <v>2007</v>
      </c>
      <c r="M265" s="319"/>
      <c r="N265" s="75">
        <v>1.5</v>
      </c>
      <c r="O265" s="11">
        <v>0</v>
      </c>
      <c r="P265" s="40">
        <f t="shared" si="58"/>
        <v>1.5</v>
      </c>
      <c r="Q265" s="29"/>
      <c r="R265" s="41"/>
      <c r="S265" s="41"/>
      <c r="T265" s="12"/>
      <c r="U265" s="148"/>
      <c r="V265" s="140"/>
      <c r="W265" s="727"/>
      <c r="X265" s="148"/>
      <c r="Y265" s="148"/>
      <c r="Z265" s="148"/>
      <c r="AA265" s="148"/>
      <c r="AB265" s="148"/>
      <c r="AC265" s="148"/>
      <c r="AD265" s="148">
        <f t="shared" si="60"/>
        <v>1.5</v>
      </c>
      <c r="AE265" s="301"/>
      <c r="AF265" s="301"/>
      <c r="AG265" s="301"/>
      <c r="AH265" s="301"/>
      <c r="AI265" s="301"/>
      <c r="AJ265" s="301"/>
      <c r="AK265" s="301"/>
      <c r="AL265" s="301"/>
      <c r="AM265" s="142"/>
      <c r="AN265" s="142"/>
      <c r="AO265" s="427" t="s">
        <v>103</v>
      </c>
      <c r="AP265" s="13"/>
      <c r="AQ265" s="13"/>
      <c r="AR265" s="13"/>
      <c r="AS265" s="13"/>
      <c r="AT265" s="13"/>
      <c r="AU265" s="13"/>
      <c r="AV265" s="13"/>
      <c r="AW265" s="13"/>
      <c r="AX265" s="13"/>
      <c r="AY265" s="13"/>
      <c r="AZ265" s="13"/>
      <c r="BA265" s="13"/>
      <c r="BB265" s="13"/>
    </row>
    <row r="266" spans="1:54" ht="114.75" hidden="1" outlineLevel="1">
      <c r="A266" s="89">
        <f t="shared" si="61"/>
        <v>7</v>
      </c>
      <c r="B266" s="93" t="s">
        <v>414</v>
      </c>
      <c r="C266" s="469" t="s">
        <v>144</v>
      </c>
      <c r="D266" s="33"/>
      <c r="E266" s="33" t="s">
        <v>389</v>
      </c>
      <c r="F266" s="54" t="s">
        <v>429</v>
      </c>
      <c r="G266" s="54" t="s">
        <v>62</v>
      </c>
      <c r="H266" s="28" t="s">
        <v>36</v>
      </c>
      <c r="I266" s="89"/>
      <c r="J266" s="28" t="s">
        <v>44</v>
      </c>
      <c r="K266" s="39"/>
      <c r="L266" s="319">
        <v>2007</v>
      </c>
      <c r="M266" s="319"/>
      <c r="N266" s="75">
        <v>1.5</v>
      </c>
      <c r="O266" s="11">
        <v>0</v>
      </c>
      <c r="P266" s="40">
        <f t="shared" si="58"/>
        <v>1.5</v>
      </c>
      <c r="Q266" s="29"/>
      <c r="R266" s="41"/>
      <c r="S266" s="41"/>
      <c r="T266" s="12"/>
      <c r="U266" s="148"/>
      <c r="V266" s="140"/>
      <c r="W266" s="727"/>
      <c r="X266" s="148"/>
      <c r="Y266" s="148"/>
      <c r="Z266" s="148"/>
      <c r="AA266" s="148"/>
      <c r="AB266" s="148"/>
      <c r="AC266" s="148"/>
      <c r="AD266" s="148">
        <f t="shared" si="60"/>
        <v>1.5</v>
      </c>
      <c r="AE266" s="301"/>
      <c r="AF266" s="301"/>
      <c r="AG266" s="301"/>
      <c r="AH266" s="301"/>
      <c r="AI266" s="301"/>
      <c r="AJ266" s="301"/>
      <c r="AK266" s="301"/>
      <c r="AL266" s="301"/>
      <c r="AM266" s="142"/>
      <c r="AN266" s="142"/>
      <c r="AO266" s="427" t="s">
        <v>406</v>
      </c>
      <c r="AP266" s="13"/>
      <c r="AQ266" s="13"/>
      <c r="AR266" s="13"/>
      <c r="AS266" s="13"/>
      <c r="AT266" s="13"/>
      <c r="AU266" s="13"/>
      <c r="AV266" s="13"/>
      <c r="AW266" s="13"/>
      <c r="AX266" s="13"/>
      <c r="AY266" s="13"/>
      <c r="AZ266" s="13"/>
      <c r="BA266" s="13"/>
      <c r="BB266" s="13"/>
    </row>
    <row r="267" spans="1:54" ht="191.25" hidden="1" outlineLevel="1">
      <c r="A267" s="89">
        <f t="shared" si="61"/>
        <v>8</v>
      </c>
      <c r="B267" s="92" t="s">
        <v>67</v>
      </c>
      <c r="C267" s="469" t="s">
        <v>144</v>
      </c>
      <c r="D267" s="30">
        <v>133</v>
      </c>
      <c r="E267" s="56" t="s">
        <v>587</v>
      </c>
      <c r="F267" s="56" t="s">
        <v>371</v>
      </c>
      <c r="G267" s="57" t="s">
        <v>372</v>
      </c>
      <c r="H267" s="58" t="s">
        <v>68</v>
      </c>
      <c r="I267" s="624"/>
      <c r="J267" s="58" t="s">
        <v>132</v>
      </c>
      <c r="K267" s="307"/>
      <c r="L267" s="41">
        <v>2008</v>
      </c>
      <c r="M267" s="41"/>
      <c r="N267" s="12">
        <v>19.05</v>
      </c>
      <c r="O267" s="10">
        <v>0</v>
      </c>
      <c r="P267" s="40">
        <f t="shared" si="58"/>
        <v>19.05</v>
      </c>
      <c r="Q267" s="29" t="s">
        <v>659</v>
      </c>
      <c r="R267" s="41" t="s">
        <v>243</v>
      </c>
      <c r="S267" s="641"/>
      <c r="T267" s="10"/>
      <c r="U267" s="148"/>
      <c r="V267" s="53"/>
      <c r="W267" s="727"/>
      <c r="X267" s="148"/>
      <c r="Y267" s="148"/>
      <c r="Z267" s="148"/>
      <c r="AA267" s="148"/>
      <c r="AB267" s="148"/>
      <c r="AC267" s="148"/>
      <c r="AD267" s="148">
        <f t="shared" si="60"/>
        <v>19.05</v>
      </c>
      <c r="AE267" s="301"/>
      <c r="AF267" s="301"/>
      <c r="AG267" s="301"/>
      <c r="AH267" s="301"/>
      <c r="AI267" s="301"/>
      <c r="AJ267" s="301"/>
      <c r="AK267" s="301"/>
      <c r="AL267" s="301"/>
      <c r="AM267" s="142"/>
      <c r="AN267" s="142"/>
      <c r="AO267" s="428" t="s">
        <v>362</v>
      </c>
      <c r="AP267" s="2"/>
      <c r="AQ267" s="2"/>
      <c r="AR267" s="2"/>
      <c r="AS267" s="2"/>
      <c r="AT267" s="2"/>
      <c r="AU267" s="2"/>
      <c r="AV267" s="2"/>
      <c r="AW267" s="2"/>
      <c r="AX267" s="2"/>
      <c r="AY267" s="2"/>
      <c r="AZ267" s="2"/>
      <c r="BA267" s="2"/>
      <c r="BB267" s="2"/>
    </row>
    <row r="268" spans="1:54" s="6" customFormat="1" ht="191.25" hidden="1" outlineLevel="1">
      <c r="A268" s="89">
        <f t="shared" si="61"/>
        <v>9</v>
      </c>
      <c r="B268" s="92" t="s">
        <v>502</v>
      </c>
      <c r="C268" s="469" t="s">
        <v>144</v>
      </c>
      <c r="D268" s="30">
        <v>133</v>
      </c>
      <c r="E268" s="56" t="s">
        <v>587</v>
      </c>
      <c r="F268" s="56" t="s">
        <v>371</v>
      </c>
      <c r="G268" s="57" t="s">
        <v>372</v>
      </c>
      <c r="H268" s="58" t="s">
        <v>68</v>
      </c>
      <c r="I268" s="624"/>
      <c r="J268" s="58" t="s">
        <v>132</v>
      </c>
      <c r="K268" s="307"/>
      <c r="L268" s="41">
        <v>2008</v>
      </c>
      <c r="M268" s="41"/>
      <c r="N268" s="12">
        <v>19.05</v>
      </c>
      <c r="O268" s="10">
        <v>0</v>
      </c>
      <c r="P268" s="40">
        <f t="shared" si="58"/>
        <v>19.05</v>
      </c>
      <c r="Q268" s="29" t="s">
        <v>659</v>
      </c>
      <c r="R268" s="41" t="s">
        <v>243</v>
      </c>
      <c r="S268" s="641"/>
      <c r="T268" s="10"/>
      <c r="U268" s="148"/>
      <c r="V268" s="53"/>
      <c r="W268" s="727"/>
      <c r="X268" s="148"/>
      <c r="Y268" s="148"/>
      <c r="Z268" s="148"/>
      <c r="AA268" s="148"/>
      <c r="AB268" s="148"/>
      <c r="AC268" s="148"/>
      <c r="AD268" s="148">
        <f t="shared" si="60"/>
        <v>19.05</v>
      </c>
      <c r="AE268" s="301"/>
      <c r="AF268" s="301"/>
      <c r="AG268" s="301"/>
      <c r="AH268" s="301"/>
      <c r="AI268" s="301"/>
      <c r="AJ268" s="301"/>
      <c r="AK268" s="301"/>
      <c r="AL268" s="301"/>
      <c r="AM268" s="142"/>
      <c r="AN268" s="142"/>
      <c r="AO268" s="428" t="s">
        <v>40</v>
      </c>
      <c r="AP268" s="2"/>
      <c r="AQ268" s="2"/>
      <c r="AR268" s="2"/>
      <c r="AS268" s="2"/>
      <c r="AT268" s="2"/>
      <c r="AU268" s="2"/>
      <c r="AV268" s="2"/>
      <c r="AW268" s="2"/>
      <c r="AX268" s="2"/>
      <c r="AY268" s="2"/>
      <c r="AZ268" s="2"/>
      <c r="BA268" s="2"/>
      <c r="BB268" s="2"/>
    </row>
    <row r="269" spans="1:54" ht="153" hidden="1" outlineLevel="1">
      <c r="A269" s="89">
        <f t="shared" si="61"/>
        <v>10</v>
      </c>
      <c r="B269" s="92" t="s">
        <v>154</v>
      </c>
      <c r="C269" s="469" t="s">
        <v>144</v>
      </c>
      <c r="D269" s="30">
        <v>133</v>
      </c>
      <c r="E269" s="56" t="s">
        <v>587</v>
      </c>
      <c r="F269" s="56" t="s">
        <v>371</v>
      </c>
      <c r="G269" s="57" t="s">
        <v>372</v>
      </c>
      <c r="H269" s="58" t="s">
        <v>68</v>
      </c>
      <c r="I269" s="624"/>
      <c r="J269" s="58" t="s">
        <v>132</v>
      </c>
      <c r="K269" s="307"/>
      <c r="L269" s="41">
        <v>2008</v>
      </c>
      <c r="M269" s="41"/>
      <c r="N269" s="12">
        <v>17.8</v>
      </c>
      <c r="O269" s="10">
        <v>0</v>
      </c>
      <c r="P269" s="40">
        <f t="shared" si="58"/>
        <v>17.8</v>
      </c>
      <c r="Q269" s="29" t="s">
        <v>659</v>
      </c>
      <c r="R269" s="41" t="s">
        <v>243</v>
      </c>
      <c r="S269" s="641"/>
      <c r="T269" s="10"/>
      <c r="U269" s="148"/>
      <c r="V269" s="53"/>
      <c r="W269" s="727"/>
      <c r="X269" s="148"/>
      <c r="Y269" s="148"/>
      <c r="Z269" s="148"/>
      <c r="AA269" s="148"/>
      <c r="AB269" s="148"/>
      <c r="AC269" s="148"/>
      <c r="AD269" s="148">
        <f t="shared" si="60"/>
        <v>17.8</v>
      </c>
      <c r="AE269" s="301"/>
      <c r="AF269" s="301"/>
      <c r="AG269" s="301"/>
      <c r="AH269" s="301"/>
      <c r="AI269" s="301"/>
      <c r="AJ269" s="301"/>
      <c r="AK269" s="301"/>
      <c r="AL269" s="301"/>
      <c r="AM269" s="142"/>
      <c r="AN269" s="142"/>
      <c r="AO269" s="428" t="s">
        <v>384</v>
      </c>
      <c r="AP269" s="2"/>
      <c r="AQ269" s="2"/>
      <c r="AR269" s="2"/>
      <c r="AS269" s="2"/>
      <c r="AT269" s="2"/>
      <c r="AU269" s="2"/>
      <c r="AV269" s="2"/>
      <c r="AW269" s="2"/>
      <c r="AX269" s="2"/>
      <c r="AY269" s="2"/>
      <c r="AZ269" s="2"/>
      <c r="BA269" s="2"/>
      <c r="BB269" s="2"/>
    </row>
    <row r="270" spans="1:54" s="13" customFormat="1" ht="165" hidden="1" outlineLevel="1">
      <c r="A270" s="89">
        <f t="shared" si="61"/>
        <v>11</v>
      </c>
      <c r="B270" s="92" t="s">
        <v>242</v>
      </c>
      <c r="C270" s="472" t="s">
        <v>61</v>
      </c>
      <c r="D270" s="34">
        <v>133</v>
      </c>
      <c r="E270" s="34">
        <v>1102</v>
      </c>
      <c r="F270" s="34">
        <v>11</v>
      </c>
      <c r="G270" s="34">
        <v>2</v>
      </c>
      <c r="H270" s="34">
        <v>1020102</v>
      </c>
      <c r="I270" s="89"/>
      <c r="J270" s="32"/>
      <c r="K270" s="39"/>
      <c r="L270" s="39">
        <v>2007</v>
      </c>
      <c r="M270" s="41"/>
      <c r="N270" s="103">
        <v>1.84</v>
      </c>
      <c r="O270" s="99">
        <v>0</v>
      </c>
      <c r="P270" s="100">
        <f t="shared" si="58"/>
        <v>1.84</v>
      </c>
      <c r="Q270" s="23" t="s">
        <v>659</v>
      </c>
      <c r="R270" s="89" t="s">
        <v>243</v>
      </c>
      <c r="S270" s="89"/>
      <c r="T270" s="110"/>
      <c r="U270" s="98"/>
      <c r="V270" s="87"/>
      <c r="W270" s="192"/>
      <c r="X270" s="98">
        <f>W270*0.05</f>
        <v>0</v>
      </c>
      <c r="Y270" s="98"/>
      <c r="Z270" s="98">
        <f>Y270*0.05</f>
        <v>0</v>
      </c>
      <c r="AA270" s="98"/>
      <c r="AB270" s="98"/>
      <c r="AC270" s="98"/>
      <c r="AD270" s="98">
        <f t="shared" si="60"/>
        <v>1.84</v>
      </c>
      <c r="AE270" s="25"/>
      <c r="AF270" s="25"/>
      <c r="AG270" s="25"/>
      <c r="AH270" s="25"/>
      <c r="AI270" s="25"/>
      <c r="AJ270" s="25"/>
      <c r="AK270" s="25"/>
      <c r="AL270" s="25"/>
      <c r="AM270" s="23"/>
      <c r="AN270" s="23"/>
      <c r="AO270" s="427" t="s">
        <v>671</v>
      </c>
    </row>
    <row r="271" spans="1:54" ht="165" hidden="1" outlineLevel="1">
      <c r="A271" s="89">
        <f t="shared" si="61"/>
        <v>12</v>
      </c>
      <c r="B271" s="93" t="s">
        <v>246</v>
      </c>
      <c r="C271" s="469" t="s">
        <v>144</v>
      </c>
      <c r="D271" s="62"/>
      <c r="E271" s="62"/>
      <c r="F271" s="62"/>
      <c r="G271" s="62"/>
      <c r="H271" s="62"/>
      <c r="I271" s="373"/>
      <c r="J271" s="46"/>
      <c r="K271" s="307"/>
      <c r="L271" s="41">
        <v>2007</v>
      </c>
      <c r="M271" s="41"/>
      <c r="N271" s="12">
        <v>1.5</v>
      </c>
      <c r="O271" s="10">
        <v>0</v>
      </c>
      <c r="P271" s="40">
        <f t="shared" si="58"/>
        <v>1.5</v>
      </c>
      <c r="Q271" s="29" t="s">
        <v>659</v>
      </c>
      <c r="R271" s="41" t="s">
        <v>243</v>
      </c>
      <c r="S271" s="641"/>
      <c r="T271" s="10"/>
      <c r="U271" s="148"/>
      <c r="V271" s="53"/>
      <c r="W271" s="727"/>
      <c r="X271" s="148"/>
      <c r="Y271" s="148"/>
      <c r="Z271" s="148"/>
      <c r="AA271" s="148"/>
      <c r="AB271" s="148"/>
      <c r="AC271" s="148"/>
      <c r="AD271" s="148">
        <f t="shared" si="60"/>
        <v>1.5</v>
      </c>
      <c r="AE271" s="301"/>
      <c r="AF271" s="301"/>
      <c r="AG271" s="301"/>
      <c r="AH271" s="301"/>
      <c r="AI271" s="301"/>
      <c r="AJ271" s="301"/>
      <c r="AK271" s="301"/>
      <c r="AL271" s="301"/>
      <c r="AM271" s="142"/>
      <c r="AN271" s="142"/>
      <c r="AO271" s="428" t="s">
        <v>109</v>
      </c>
      <c r="AP271" s="2"/>
      <c r="AQ271" s="2"/>
      <c r="AR271" s="2"/>
      <c r="AS271" s="2"/>
      <c r="AT271" s="2"/>
      <c r="AU271" s="2"/>
      <c r="AV271" s="2"/>
      <c r="AW271" s="2"/>
      <c r="AX271" s="2"/>
      <c r="AY271" s="2"/>
      <c r="AZ271" s="2"/>
      <c r="BA271" s="2"/>
      <c r="BB271" s="2"/>
    </row>
    <row r="272" spans="1:54" ht="165" hidden="1" outlineLevel="1">
      <c r="A272" s="89">
        <f t="shared" si="61"/>
        <v>13</v>
      </c>
      <c r="B272" s="93" t="s">
        <v>119</v>
      </c>
      <c r="C272" s="469" t="s">
        <v>144</v>
      </c>
      <c r="D272" s="62"/>
      <c r="E272" s="62"/>
      <c r="F272" s="62"/>
      <c r="G272" s="62"/>
      <c r="H272" s="62"/>
      <c r="I272" s="373"/>
      <c r="J272" s="46"/>
      <c r="K272" s="307"/>
      <c r="L272" s="41">
        <v>2007</v>
      </c>
      <c r="M272" s="41"/>
      <c r="N272" s="12">
        <v>1.5</v>
      </c>
      <c r="O272" s="10">
        <v>0</v>
      </c>
      <c r="P272" s="40">
        <f t="shared" si="58"/>
        <v>1.5</v>
      </c>
      <c r="Q272" s="29" t="s">
        <v>659</v>
      </c>
      <c r="R272" s="41" t="s">
        <v>243</v>
      </c>
      <c r="S272" s="641"/>
      <c r="T272" s="10"/>
      <c r="U272" s="148"/>
      <c r="V272" s="53"/>
      <c r="W272" s="727"/>
      <c r="X272" s="148"/>
      <c r="Y272" s="148"/>
      <c r="Z272" s="148"/>
      <c r="AA272" s="148"/>
      <c r="AB272" s="148"/>
      <c r="AC272" s="148"/>
      <c r="AD272" s="148">
        <f t="shared" si="60"/>
        <v>1.5</v>
      </c>
      <c r="AE272" s="301"/>
      <c r="AF272" s="301"/>
      <c r="AG272" s="301"/>
      <c r="AH272" s="301"/>
      <c r="AI272" s="301"/>
      <c r="AJ272" s="301"/>
      <c r="AK272" s="301"/>
      <c r="AL272" s="301"/>
      <c r="AM272" s="142"/>
      <c r="AN272" s="142"/>
      <c r="AO272" s="428" t="s">
        <v>109</v>
      </c>
      <c r="AP272" s="2"/>
      <c r="AQ272" s="2"/>
      <c r="AR272" s="2"/>
      <c r="AS272" s="2"/>
      <c r="AT272" s="2"/>
      <c r="AU272" s="2"/>
      <c r="AV272" s="2"/>
      <c r="AW272" s="2"/>
      <c r="AX272" s="2"/>
      <c r="AY272" s="2"/>
      <c r="AZ272" s="2"/>
      <c r="BA272" s="2"/>
      <c r="BB272" s="2"/>
    </row>
    <row r="273" spans="1:54" s="6" customFormat="1" ht="153" hidden="1" outlineLevel="1">
      <c r="A273" s="89">
        <f t="shared" si="61"/>
        <v>14</v>
      </c>
      <c r="B273" s="93" t="s">
        <v>221</v>
      </c>
      <c r="C273" s="472" t="s">
        <v>144</v>
      </c>
      <c r="D273" s="62"/>
      <c r="E273" s="62"/>
      <c r="F273" s="62"/>
      <c r="G273" s="62"/>
      <c r="H273" s="62"/>
      <c r="I273" s="373"/>
      <c r="J273" s="46"/>
      <c r="K273" s="307"/>
      <c r="L273" s="41">
        <v>2007</v>
      </c>
      <c r="M273" s="41"/>
      <c r="N273" s="12">
        <v>1.5</v>
      </c>
      <c r="O273" s="10">
        <v>0</v>
      </c>
      <c r="P273" s="40">
        <f t="shared" si="58"/>
        <v>1.5</v>
      </c>
      <c r="Q273" s="29" t="s">
        <v>659</v>
      </c>
      <c r="R273" s="41" t="s">
        <v>243</v>
      </c>
      <c r="S273" s="641"/>
      <c r="T273" s="10"/>
      <c r="U273" s="148"/>
      <c r="V273" s="53"/>
      <c r="W273" s="727"/>
      <c r="X273" s="148"/>
      <c r="Y273" s="148"/>
      <c r="Z273" s="148"/>
      <c r="AA273" s="148"/>
      <c r="AB273" s="148"/>
      <c r="AC273" s="148"/>
      <c r="AD273" s="148">
        <f t="shared" si="60"/>
        <v>1.5</v>
      </c>
      <c r="AE273" s="301"/>
      <c r="AF273" s="301"/>
      <c r="AG273" s="301"/>
      <c r="AH273" s="301"/>
      <c r="AI273" s="301"/>
      <c r="AJ273" s="301"/>
      <c r="AK273" s="301"/>
      <c r="AL273" s="301"/>
      <c r="AM273" s="142"/>
      <c r="AN273" s="142"/>
      <c r="AO273" s="428" t="s">
        <v>382</v>
      </c>
      <c r="AP273" s="2"/>
      <c r="AQ273" s="2"/>
      <c r="AR273" s="2"/>
      <c r="AS273" s="2"/>
      <c r="AT273" s="2"/>
      <c r="AU273" s="2"/>
      <c r="AV273" s="2"/>
      <c r="AW273" s="2"/>
      <c r="AX273" s="2"/>
      <c r="AY273" s="2"/>
      <c r="AZ273" s="2"/>
      <c r="BA273" s="2"/>
      <c r="BB273" s="2"/>
    </row>
    <row r="274" spans="1:54" ht="114.75" hidden="1" outlineLevel="1">
      <c r="A274" s="89">
        <f t="shared" si="61"/>
        <v>15</v>
      </c>
      <c r="B274" s="104" t="s">
        <v>25</v>
      </c>
      <c r="C274" s="472" t="s">
        <v>144</v>
      </c>
      <c r="D274" s="30">
        <v>133</v>
      </c>
      <c r="E274" s="56" t="s">
        <v>588</v>
      </c>
      <c r="F274" s="59" t="s">
        <v>372</v>
      </c>
      <c r="G274" s="70" t="s">
        <v>371</v>
      </c>
      <c r="H274" s="70" t="s">
        <v>81</v>
      </c>
      <c r="I274" s="624"/>
      <c r="J274" s="70" t="s">
        <v>132</v>
      </c>
      <c r="K274" s="39" t="s">
        <v>220</v>
      </c>
      <c r="L274" s="41">
        <v>2008</v>
      </c>
      <c r="M274" s="41"/>
      <c r="N274" s="12">
        <v>330</v>
      </c>
      <c r="O274" s="12">
        <v>0</v>
      </c>
      <c r="P274" s="40">
        <f t="shared" si="58"/>
        <v>330</v>
      </c>
      <c r="Q274" s="29" t="s">
        <v>291</v>
      </c>
      <c r="R274" s="41">
        <v>4692</v>
      </c>
      <c r="S274" s="41"/>
      <c r="T274" s="12"/>
      <c r="U274" s="148"/>
      <c r="V274" s="53"/>
      <c r="W274" s="727"/>
      <c r="X274" s="148"/>
      <c r="Y274" s="148"/>
      <c r="Z274" s="148"/>
      <c r="AA274" s="148"/>
      <c r="AB274" s="148"/>
      <c r="AC274" s="148"/>
      <c r="AD274" s="148">
        <f t="shared" si="60"/>
        <v>330</v>
      </c>
      <c r="AE274" s="301"/>
      <c r="AF274" s="301"/>
      <c r="AG274" s="301"/>
      <c r="AH274" s="301"/>
      <c r="AI274" s="301"/>
      <c r="AJ274" s="301"/>
      <c r="AK274" s="301"/>
      <c r="AL274" s="301"/>
      <c r="AM274" s="142"/>
      <c r="AN274" s="142"/>
      <c r="AO274" s="428" t="s">
        <v>335</v>
      </c>
    </row>
    <row r="275" spans="1:54" ht="153" hidden="1" outlineLevel="1">
      <c r="A275" s="89">
        <f t="shared" si="61"/>
        <v>16</v>
      </c>
      <c r="B275" s="92" t="s">
        <v>156</v>
      </c>
      <c r="C275" s="469" t="s">
        <v>144</v>
      </c>
      <c r="D275" s="30">
        <v>133</v>
      </c>
      <c r="E275" s="56" t="s">
        <v>303</v>
      </c>
      <c r="F275" s="56" t="s">
        <v>372</v>
      </c>
      <c r="G275" s="58" t="s">
        <v>429</v>
      </c>
      <c r="H275" s="58">
        <v>1028000</v>
      </c>
      <c r="I275" s="624"/>
      <c r="J275" s="58" t="s">
        <v>132</v>
      </c>
      <c r="K275" s="307"/>
      <c r="L275" s="41">
        <v>2007</v>
      </c>
      <c r="M275" s="41"/>
      <c r="N275" s="12">
        <v>116.45</v>
      </c>
      <c r="O275" s="10">
        <v>0</v>
      </c>
      <c r="P275" s="40">
        <f t="shared" si="58"/>
        <v>116.45</v>
      </c>
      <c r="Q275" s="29" t="s">
        <v>380</v>
      </c>
      <c r="R275" s="41" t="s">
        <v>381</v>
      </c>
      <c r="S275" s="641"/>
      <c r="T275" s="10"/>
      <c r="U275" s="148"/>
      <c r="V275" s="53"/>
      <c r="W275" s="727"/>
      <c r="X275" s="148"/>
      <c r="Y275" s="148"/>
      <c r="Z275" s="148"/>
      <c r="AA275" s="148"/>
      <c r="AB275" s="148"/>
      <c r="AC275" s="148"/>
      <c r="AD275" s="148">
        <f t="shared" si="60"/>
        <v>116.45</v>
      </c>
      <c r="AE275" s="301"/>
      <c r="AF275" s="301"/>
      <c r="AG275" s="301"/>
      <c r="AH275" s="301"/>
      <c r="AI275" s="301"/>
      <c r="AJ275" s="301"/>
      <c r="AK275" s="301"/>
      <c r="AL275" s="301"/>
      <c r="AM275" s="142"/>
      <c r="AN275" s="142"/>
      <c r="AO275" s="428" t="s">
        <v>577</v>
      </c>
      <c r="AP275" s="2"/>
      <c r="AQ275" s="2"/>
      <c r="AR275" s="2"/>
      <c r="AS275" s="2"/>
      <c r="AT275" s="2"/>
      <c r="AU275" s="2"/>
      <c r="AV275" s="2"/>
      <c r="AW275" s="2"/>
      <c r="AX275" s="2"/>
      <c r="AY275" s="2"/>
      <c r="AZ275" s="2"/>
      <c r="BA275" s="2"/>
      <c r="BB275" s="2"/>
    </row>
    <row r="276" spans="1:54" ht="114.75" hidden="1" outlineLevel="1">
      <c r="A276" s="89">
        <f t="shared" si="61"/>
        <v>17</v>
      </c>
      <c r="B276" s="109" t="s">
        <v>69</v>
      </c>
      <c r="C276" s="469" t="s">
        <v>144</v>
      </c>
      <c r="D276" s="65"/>
      <c r="E276" s="71"/>
      <c r="F276" s="71"/>
      <c r="G276" s="71"/>
      <c r="H276" s="71"/>
      <c r="I276" s="621"/>
      <c r="J276" s="64"/>
      <c r="K276" s="39"/>
      <c r="L276" s="41">
        <v>2006</v>
      </c>
      <c r="M276" s="41"/>
      <c r="N276" s="24">
        <v>2</v>
      </c>
      <c r="O276" s="11">
        <v>0</v>
      </c>
      <c r="P276" s="40">
        <f t="shared" si="58"/>
        <v>2</v>
      </c>
      <c r="Q276" s="29" t="s">
        <v>368</v>
      </c>
      <c r="R276" s="41">
        <v>4</v>
      </c>
      <c r="S276" s="41"/>
      <c r="T276" s="12"/>
      <c r="U276" s="148"/>
      <c r="V276" s="139"/>
      <c r="W276" s="727"/>
      <c r="X276" s="148"/>
      <c r="Y276" s="148"/>
      <c r="Z276" s="148"/>
      <c r="AA276" s="148"/>
      <c r="AB276" s="148"/>
      <c r="AC276" s="148"/>
      <c r="AD276" s="148">
        <f t="shared" si="60"/>
        <v>2</v>
      </c>
      <c r="AE276" s="301"/>
      <c r="AF276" s="301"/>
      <c r="AG276" s="301"/>
      <c r="AH276" s="301"/>
      <c r="AI276" s="301"/>
      <c r="AJ276" s="301"/>
      <c r="AK276" s="301"/>
      <c r="AL276" s="301"/>
      <c r="AM276" s="142"/>
      <c r="AN276" s="142"/>
      <c r="AO276" s="428" t="s">
        <v>382</v>
      </c>
      <c r="AP276" s="2"/>
      <c r="AQ276" s="2"/>
      <c r="AR276" s="2"/>
      <c r="AS276" s="2"/>
      <c r="AT276" s="2"/>
      <c r="AU276" s="2"/>
      <c r="AV276" s="2"/>
      <c r="AW276" s="2"/>
      <c r="AX276" s="2"/>
      <c r="AY276" s="2"/>
      <c r="AZ276" s="2"/>
      <c r="BA276" s="2"/>
      <c r="BB276" s="2"/>
    </row>
    <row r="277" spans="1:54" ht="132" hidden="1" outlineLevel="1">
      <c r="A277" s="89">
        <f t="shared" si="61"/>
        <v>18</v>
      </c>
      <c r="B277" s="93" t="s">
        <v>658</v>
      </c>
      <c r="C277" s="469" t="s">
        <v>144</v>
      </c>
      <c r="D277" s="33"/>
      <c r="E277" s="33"/>
      <c r="F277" s="33"/>
      <c r="G277" s="33"/>
      <c r="H277" s="33"/>
      <c r="I277" s="89"/>
      <c r="J277" s="32"/>
      <c r="K277" s="307"/>
      <c r="L277" s="41">
        <v>2007</v>
      </c>
      <c r="M277" s="41"/>
      <c r="N277" s="12">
        <v>12</v>
      </c>
      <c r="O277" s="12">
        <v>0</v>
      </c>
      <c r="P277" s="40">
        <f t="shared" si="58"/>
        <v>12</v>
      </c>
      <c r="Q277" s="29" t="s">
        <v>659</v>
      </c>
      <c r="R277" s="41" t="s">
        <v>243</v>
      </c>
      <c r="S277" s="641"/>
      <c r="T277" s="10"/>
      <c r="U277" s="148"/>
      <c r="V277" s="53"/>
      <c r="W277" s="727"/>
      <c r="X277" s="148"/>
      <c r="Y277" s="148"/>
      <c r="Z277" s="148"/>
      <c r="AA277" s="148"/>
      <c r="AB277" s="148"/>
      <c r="AC277" s="148"/>
      <c r="AD277" s="148">
        <f t="shared" si="60"/>
        <v>12</v>
      </c>
      <c r="AE277" s="301"/>
      <c r="AF277" s="301"/>
      <c r="AG277" s="301"/>
      <c r="AH277" s="301"/>
      <c r="AI277" s="301"/>
      <c r="AJ277" s="301"/>
      <c r="AK277" s="301"/>
      <c r="AL277" s="301"/>
      <c r="AM277" s="142"/>
      <c r="AN277" s="142"/>
      <c r="AO277" s="428" t="s">
        <v>238</v>
      </c>
      <c r="AP277" s="2"/>
      <c r="AQ277" s="2"/>
      <c r="AR277" s="2"/>
      <c r="AS277" s="2"/>
      <c r="AT277" s="2"/>
      <c r="AU277" s="2"/>
      <c r="AV277" s="2"/>
      <c r="AW277" s="2"/>
      <c r="AX277" s="2"/>
      <c r="AY277" s="2"/>
      <c r="AZ277" s="2"/>
      <c r="BA277" s="2"/>
      <c r="BB277" s="2"/>
    </row>
    <row r="278" spans="1:54" ht="153" hidden="1" outlineLevel="1">
      <c r="A278" s="89">
        <f t="shared" si="61"/>
        <v>19</v>
      </c>
      <c r="B278" s="92" t="s">
        <v>386</v>
      </c>
      <c r="C278" s="469" t="s">
        <v>144</v>
      </c>
      <c r="D278" s="68">
        <v>133</v>
      </c>
      <c r="E278" s="56" t="s">
        <v>300</v>
      </c>
      <c r="F278" s="56" t="s">
        <v>371</v>
      </c>
      <c r="G278" s="58" t="s">
        <v>209</v>
      </c>
      <c r="H278" s="58">
        <v>1028000</v>
      </c>
      <c r="I278" s="624"/>
      <c r="J278" s="58" t="s">
        <v>132</v>
      </c>
      <c r="K278" s="39"/>
      <c r="L278" s="319">
        <v>2008</v>
      </c>
      <c r="M278" s="319"/>
      <c r="N278" s="75">
        <v>9.5</v>
      </c>
      <c r="O278" s="12">
        <v>0</v>
      </c>
      <c r="P278" s="40">
        <f t="shared" si="58"/>
        <v>9.5</v>
      </c>
      <c r="Q278" s="29" t="s">
        <v>659</v>
      </c>
      <c r="R278" s="41">
        <v>1</v>
      </c>
      <c r="S278" s="41"/>
      <c r="T278" s="12"/>
      <c r="U278" s="150"/>
      <c r="V278" s="530"/>
      <c r="W278" s="727"/>
      <c r="X278" s="150"/>
      <c r="Y278" s="150"/>
      <c r="Z278" s="150"/>
      <c r="AA278" s="150"/>
      <c r="AB278" s="150"/>
      <c r="AC278" s="150"/>
      <c r="AD278" s="150">
        <f t="shared" si="60"/>
        <v>9.5</v>
      </c>
      <c r="AE278" s="531"/>
      <c r="AF278" s="531"/>
      <c r="AG278" s="531"/>
      <c r="AH278" s="531"/>
      <c r="AI278" s="531"/>
      <c r="AJ278" s="531"/>
      <c r="AK278" s="531"/>
      <c r="AL278" s="531"/>
      <c r="AM278" s="532"/>
      <c r="AN278" s="532"/>
      <c r="AO278" s="427" t="s">
        <v>167</v>
      </c>
      <c r="AP278" s="13"/>
      <c r="AQ278" s="13"/>
      <c r="AR278" s="13"/>
      <c r="AS278" s="13"/>
      <c r="AT278" s="13"/>
      <c r="AU278" s="13"/>
      <c r="AV278" s="13"/>
      <c r="AW278" s="13"/>
      <c r="AX278" s="13"/>
      <c r="AY278" s="13"/>
      <c r="AZ278" s="13"/>
      <c r="BA278" s="13"/>
      <c r="BB278" s="13"/>
    </row>
    <row r="279" spans="1:54" s="13" customFormat="1" ht="153" hidden="1" outlineLevel="1">
      <c r="A279" s="89">
        <f t="shared" si="61"/>
        <v>20</v>
      </c>
      <c r="B279" s="93" t="s">
        <v>374</v>
      </c>
      <c r="C279" s="472" t="s">
        <v>144</v>
      </c>
      <c r="D279" s="33"/>
      <c r="E279" s="33" t="s">
        <v>588</v>
      </c>
      <c r="F279" s="54" t="s">
        <v>429</v>
      </c>
      <c r="G279" s="54">
        <v>13</v>
      </c>
      <c r="H279" s="28">
        <v>1020000</v>
      </c>
      <c r="I279" s="89"/>
      <c r="J279" s="28">
        <v>214</v>
      </c>
      <c r="K279" s="39"/>
      <c r="L279" s="319"/>
      <c r="M279" s="319"/>
      <c r="N279" s="75">
        <v>15</v>
      </c>
      <c r="O279" s="11">
        <v>0</v>
      </c>
      <c r="P279" s="40">
        <f t="shared" si="58"/>
        <v>15</v>
      </c>
      <c r="Q279" s="29"/>
      <c r="R279" s="41"/>
      <c r="S279" s="41"/>
      <c r="T279" s="12"/>
      <c r="U279" s="148"/>
      <c r="V279" s="140"/>
      <c r="W279" s="727"/>
      <c r="X279" s="148"/>
      <c r="Y279" s="148"/>
      <c r="Z279" s="148"/>
      <c r="AA279" s="148"/>
      <c r="AB279" s="148"/>
      <c r="AC279" s="148"/>
      <c r="AD279" s="148">
        <f t="shared" si="60"/>
        <v>15</v>
      </c>
      <c r="AE279" s="301"/>
      <c r="AF279" s="301"/>
      <c r="AG279" s="301"/>
      <c r="AH279" s="301"/>
      <c r="AI279" s="301"/>
      <c r="AJ279" s="301"/>
      <c r="AK279" s="301"/>
      <c r="AL279" s="301"/>
      <c r="AM279" s="142"/>
      <c r="AN279" s="142"/>
      <c r="AO279" s="427" t="s">
        <v>280</v>
      </c>
    </row>
    <row r="280" spans="1:54" s="13" customFormat="1" ht="153" hidden="1" outlineLevel="1">
      <c r="A280" s="89">
        <f t="shared" si="61"/>
        <v>21</v>
      </c>
      <c r="B280" s="93" t="s">
        <v>522</v>
      </c>
      <c r="C280" s="469" t="s">
        <v>144</v>
      </c>
      <c r="D280" s="33"/>
      <c r="E280" s="33" t="s">
        <v>389</v>
      </c>
      <c r="F280" s="54" t="s">
        <v>429</v>
      </c>
      <c r="G280" s="54" t="s">
        <v>62</v>
      </c>
      <c r="H280" s="28" t="s">
        <v>36</v>
      </c>
      <c r="I280" s="89"/>
      <c r="J280" s="28" t="s">
        <v>44</v>
      </c>
      <c r="K280" s="39"/>
      <c r="L280" s="319">
        <v>2007</v>
      </c>
      <c r="M280" s="319"/>
      <c r="N280" s="75">
        <v>15</v>
      </c>
      <c r="O280" s="11">
        <v>0</v>
      </c>
      <c r="P280" s="40">
        <f t="shared" si="58"/>
        <v>15</v>
      </c>
      <c r="Q280" s="29"/>
      <c r="R280" s="41"/>
      <c r="S280" s="41"/>
      <c r="T280" s="12"/>
      <c r="U280" s="148"/>
      <c r="V280" s="140"/>
      <c r="W280" s="727"/>
      <c r="X280" s="148"/>
      <c r="Y280" s="148"/>
      <c r="Z280" s="148"/>
      <c r="AA280" s="148"/>
      <c r="AB280" s="148"/>
      <c r="AC280" s="148"/>
      <c r="AD280" s="148">
        <f t="shared" si="60"/>
        <v>15</v>
      </c>
      <c r="AE280" s="301"/>
      <c r="AF280" s="301"/>
      <c r="AG280" s="301"/>
      <c r="AH280" s="301"/>
      <c r="AI280" s="301"/>
      <c r="AJ280" s="301"/>
      <c r="AK280" s="301"/>
      <c r="AL280" s="301"/>
      <c r="AM280" s="142"/>
      <c r="AN280" s="142"/>
      <c r="AO280" s="427" t="s">
        <v>280</v>
      </c>
    </row>
    <row r="281" spans="1:54" ht="184.5" hidden="1" customHeight="1" outlineLevel="1">
      <c r="A281" s="89">
        <f t="shared" si="61"/>
        <v>22</v>
      </c>
      <c r="B281" s="104" t="s">
        <v>584</v>
      </c>
      <c r="C281" s="472" t="s">
        <v>666</v>
      </c>
      <c r="D281" s="61"/>
      <c r="E281" s="61"/>
      <c r="F281" s="61"/>
      <c r="G281" s="61"/>
      <c r="H281" s="61"/>
      <c r="I281" s="621"/>
      <c r="J281" s="67"/>
      <c r="K281" s="310"/>
      <c r="L281" s="41"/>
      <c r="M281" s="41"/>
      <c r="N281" s="24"/>
      <c r="O281" s="24"/>
      <c r="P281" s="40">
        <f t="shared" si="58"/>
        <v>0</v>
      </c>
      <c r="Q281" s="29"/>
      <c r="R281" s="41"/>
      <c r="S281" s="41"/>
      <c r="T281" s="29"/>
      <c r="U281" s="148"/>
      <c r="V281" s="53"/>
      <c r="W281" s="727"/>
      <c r="X281" s="148"/>
      <c r="Y281" s="148"/>
      <c r="Z281" s="148"/>
      <c r="AA281" s="148"/>
      <c r="AB281" s="148"/>
      <c r="AC281" s="148"/>
      <c r="AD281" s="148">
        <f t="shared" si="60"/>
        <v>0</v>
      </c>
      <c r="AE281" s="301"/>
      <c r="AF281" s="301"/>
      <c r="AG281" s="301"/>
      <c r="AH281" s="301"/>
      <c r="AI281" s="301"/>
      <c r="AJ281" s="301"/>
      <c r="AK281" s="301"/>
      <c r="AL281" s="301"/>
      <c r="AM281" s="142"/>
      <c r="AN281" s="142"/>
      <c r="AO281" s="428"/>
    </row>
    <row r="282" spans="1:54" s="78" customFormat="1" ht="82.5" hidden="1" customHeight="1" outlineLevel="1" collapsed="1">
      <c r="A282" s="89">
        <f t="shared" si="61"/>
        <v>23</v>
      </c>
      <c r="B282" s="93" t="s">
        <v>87</v>
      </c>
      <c r="C282" s="469" t="s">
        <v>416</v>
      </c>
      <c r="D282" s="33"/>
      <c r="E282" s="33"/>
      <c r="F282" s="59">
        <v>11</v>
      </c>
      <c r="G282" s="59" t="s">
        <v>79</v>
      </c>
      <c r="H282" s="59">
        <v>1020102</v>
      </c>
      <c r="I282" s="89"/>
      <c r="J282" s="32"/>
      <c r="K282" s="39" t="s">
        <v>220</v>
      </c>
      <c r="L282" s="39">
        <v>2007</v>
      </c>
      <c r="M282" s="41"/>
      <c r="N282" s="24">
        <v>60</v>
      </c>
      <c r="O282" s="12">
        <v>2.61</v>
      </c>
      <c r="P282" s="40">
        <f>N282-O282</f>
        <v>57.39</v>
      </c>
      <c r="Q282" s="29" t="s">
        <v>659</v>
      </c>
      <c r="R282" s="41" t="s">
        <v>243</v>
      </c>
      <c r="S282" s="41"/>
      <c r="T282" s="12"/>
      <c r="U282" s="148"/>
      <c r="V282" s="53"/>
      <c r="W282" s="727"/>
      <c r="X282" s="148"/>
      <c r="Y282" s="148"/>
      <c r="Z282" s="148"/>
      <c r="AA282" s="148"/>
      <c r="AB282" s="148"/>
      <c r="AC282" s="148"/>
      <c r="AD282" s="148">
        <f t="shared" si="60"/>
        <v>57.39</v>
      </c>
      <c r="AE282" s="301"/>
      <c r="AF282" s="301"/>
      <c r="AG282" s="301"/>
      <c r="AH282" s="301"/>
      <c r="AI282" s="301"/>
      <c r="AJ282" s="301"/>
      <c r="AK282" s="301"/>
      <c r="AL282" s="301"/>
      <c r="AM282" s="142"/>
      <c r="AN282" s="142"/>
      <c r="AO282" s="428" t="s">
        <v>33</v>
      </c>
      <c r="AP282" s="5"/>
      <c r="AQ282" s="5"/>
      <c r="AR282" s="5"/>
      <c r="AS282" s="5"/>
      <c r="AT282" s="5"/>
      <c r="AU282" s="5"/>
      <c r="AV282" s="5"/>
      <c r="AW282" s="5"/>
      <c r="AX282" s="5"/>
      <c r="AY282" s="5"/>
      <c r="AZ282" s="5"/>
      <c r="BA282" s="5"/>
      <c r="BB282" s="5"/>
    </row>
    <row r="283" spans="1:54" s="78" customFormat="1" ht="165" hidden="1" outlineLevel="1">
      <c r="A283" s="89">
        <f t="shared" si="61"/>
        <v>24</v>
      </c>
      <c r="B283" s="93" t="s">
        <v>108</v>
      </c>
      <c r="C283" s="469" t="s">
        <v>416</v>
      </c>
      <c r="D283" s="28">
        <v>133</v>
      </c>
      <c r="E283" s="28" t="s">
        <v>477</v>
      </c>
      <c r="F283" s="59">
        <v>11</v>
      </c>
      <c r="G283" s="59" t="s">
        <v>79</v>
      </c>
      <c r="H283" s="59" t="s">
        <v>649</v>
      </c>
      <c r="I283" s="373"/>
      <c r="J283" s="96" t="s">
        <v>417</v>
      </c>
      <c r="K283" s="39" t="s">
        <v>220</v>
      </c>
      <c r="L283" s="39">
        <v>2007</v>
      </c>
      <c r="M283" s="41"/>
      <c r="N283" s="87">
        <v>178.64699999999999</v>
      </c>
      <c r="O283" s="98">
        <v>0.79100000000000004</v>
      </c>
      <c r="P283" s="100">
        <f>N283-O283</f>
        <v>177.85599999999999</v>
      </c>
      <c r="Q283" s="23" t="s">
        <v>657</v>
      </c>
      <c r="R283" s="89" t="s">
        <v>601</v>
      </c>
      <c r="S283" s="89"/>
      <c r="T283" s="98"/>
      <c r="U283" s="98">
        <v>0</v>
      </c>
      <c r="V283" s="87"/>
      <c r="W283" s="192">
        <v>0</v>
      </c>
      <c r="X283" s="98">
        <f>W283*0.05</f>
        <v>0</v>
      </c>
      <c r="Y283" s="98"/>
      <c r="Z283" s="98">
        <f>Y283*0.05</f>
        <v>0</v>
      </c>
      <c r="AA283" s="98"/>
      <c r="AB283" s="98">
        <f>W283+Y283+AA283</f>
        <v>0</v>
      </c>
      <c r="AC283" s="98">
        <f>AA283*0.05</f>
        <v>0</v>
      </c>
      <c r="AD283" s="98">
        <f t="shared" si="60"/>
        <v>177.85599999999999</v>
      </c>
      <c r="AE283" s="25"/>
      <c r="AF283" s="25"/>
      <c r="AG283" s="25"/>
      <c r="AH283" s="25"/>
      <c r="AI283" s="25"/>
      <c r="AJ283" s="25"/>
      <c r="AK283" s="25"/>
      <c r="AL283" s="25"/>
      <c r="AM283" s="23"/>
      <c r="AN283" s="23"/>
      <c r="AO283" s="428" t="s">
        <v>74</v>
      </c>
    </row>
    <row r="284" spans="1:54" s="2" customFormat="1" ht="211.5" hidden="1" customHeight="1" outlineLevel="1">
      <c r="A284" s="89">
        <f t="shared" si="61"/>
        <v>25</v>
      </c>
      <c r="B284" s="93" t="s">
        <v>385</v>
      </c>
      <c r="C284" s="469" t="s">
        <v>527</v>
      </c>
      <c r="D284" s="30">
        <v>133</v>
      </c>
      <c r="E284" s="28" t="s">
        <v>165</v>
      </c>
      <c r="F284" s="59">
        <v>11</v>
      </c>
      <c r="G284" s="59" t="s">
        <v>79</v>
      </c>
      <c r="H284" s="59">
        <v>5220602</v>
      </c>
      <c r="I284" s="373"/>
      <c r="J284" s="59" t="s">
        <v>417</v>
      </c>
      <c r="K284" s="308"/>
      <c r="L284" s="41">
        <v>2006</v>
      </c>
      <c r="M284" s="41"/>
      <c r="N284" s="24">
        <v>200</v>
      </c>
      <c r="O284" s="24">
        <v>0</v>
      </c>
      <c r="P284" s="40">
        <f t="shared" si="58"/>
        <v>200</v>
      </c>
      <c r="Q284" s="29" t="s">
        <v>657</v>
      </c>
      <c r="R284" s="41" t="s">
        <v>426</v>
      </c>
      <c r="S284" s="41"/>
      <c r="T284" s="29"/>
      <c r="U284" s="148"/>
      <c r="V284" s="142"/>
      <c r="W284" s="727"/>
      <c r="X284" s="148"/>
      <c r="Y284" s="148"/>
      <c r="Z284" s="148"/>
      <c r="AA284" s="148"/>
      <c r="AB284" s="148"/>
      <c r="AC284" s="148"/>
      <c r="AD284" s="148">
        <f t="shared" si="60"/>
        <v>200</v>
      </c>
      <c r="AE284" s="301"/>
      <c r="AF284" s="301"/>
      <c r="AG284" s="301"/>
      <c r="AH284" s="301"/>
      <c r="AI284" s="301"/>
      <c r="AJ284" s="301"/>
      <c r="AK284" s="301"/>
      <c r="AL284" s="301"/>
      <c r="AM284" s="142"/>
      <c r="AN284" s="142"/>
      <c r="AO284" s="428" t="s">
        <v>131</v>
      </c>
      <c r="AP284" s="5"/>
      <c r="AQ284" s="5"/>
      <c r="AR284" s="5"/>
      <c r="AS284" s="5"/>
      <c r="AT284" s="5"/>
      <c r="AU284" s="5"/>
      <c r="AV284" s="5"/>
      <c r="AW284" s="5"/>
      <c r="AX284" s="5"/>
      <c r="AY284" s="5"/>
      <c r="AZ284" s="5"/>
      <c r="BA284" s="5"/>
      <c r="BB284" s="5"/>
    </row>
    <row r="285" spans="1:54" s="13" customFormat="1" ht="176.25" hidden="1" customHeight="1" outlineLevel="1">
      <c r="A285" s="89">
        <f t="shared" si="61"/>
        <v>26</v>
      </c>
      <c r="B285" s="92" t="s">
        <v>596</v>
      </c>
      <c r="C285" s="472" t="s">
        <v>546</v>
      </c>
      <c r="D285" s="34"/>
      <c r="E285" s="28" t="s">
        <v>306</v>
      </c>
      <c r="F285" s="28">
        <v>11</v>
      </c>
      <c r="G285" s="28" t="s">
        <v>79</v>
      </c>
      <c r="H285" s="28">
        <v>1020102</v>
      </c>
      <c r="I285" s="89"/>
      <c r="J285" s="28" t="s">
        <v>417</v>
      </c>
      <c r="K285" s="39"/>
      <c r="L285" s="319">
        <v>2008</v>
      </c>
      <c r="M285" s="319"/>
      <c r="N285" s="75">
        <v>800</v>
      </c>
      <c r="O285" s="36">
        <v>0</v>
      </c>
      <c r="P285" s="40">
        <f t="shared" si="58"/>
        <v>800</v>
      </c>
      <c r="Q285" s="29" t="s">
        <v>659</v>
      </c>
      <c r="R285" s="41">
        <v>1</v>
      </c>
      <c r="S285" s="642"/>
      <c r="T285" s="36"/>
      <c r="U285" s="148"/>
      <c r="V285" s="140"/>
      <c r="W285" s="727"/>
      <c r="X285" s="148"/>
      <c r="Y285" s="148"/>
      <c r="Z285" s="148"/>
      <c r="AA285" s="148"/>
      <c r="AB285" s="148"/>
      <c r="AC285" s="148"/>
      <c r="AD285" s="148">
        <f t="shared" si="60"/>
        <v>800</v>
      </c>
      <c r="AE285" s="301"/>
      <c r="AF285" s="301"/>
      <c r="AG285" s="301"/>
      <c r="AH285" s="301"/>
      <c r="AI285" s="301"/>
      <c r="AJ285" s="301"/>
      <c r="AK285" s="301"/>
      <c r="AL285" s="301"/>
      <c r="AM285" s="142"/>
      <c r="AN285" s="142"/>
      <c r="AO285" s="428" t="s">
        <v>500</v>
      </c>
      <c r="AP285" s="2"/>
      <c r="AQ285" s="2"/>
      <c r="AR285" s="2"/>
      <c r="AS285" s="2"/>
      <c r="AT285" s="2"/>
      <c r="AU285" s="2"/>
      <c r="AV285" s="2"/>
      <c r="AW285" s="2"/>
      <c r="AX285" s="2"/>
      <c r="AY285" s="2"/>
      <c r="AZ285" s="2"/>
      <c r="BA285" s="2"/>
      <c r="BB285" s="2"/>
    </row>
    <row r="286" spans="1:54" s="13" customFormat="1" ht="114.75" hidden="1" outlineLevel="1">
      <c r="A286" s="89">
        <f t="shared" si="61"/>
        <v>27</v>
      </c>
      <c r="B286" s="88" t="s">
        <v>255</v>
      </c>
      <c r="C286" s="483" t="s">
        <v>92</v>
      </c>
      <c r="D286" s="31"/>
      <c r="E286" s="31"/>
      <c r="F286" s="31"/>
      <c r="G286" s="31"/>
      <c r="H286" s="31"/>
      <c r="I286" s="89"/>
      <c r="J286" s="27"/>
      <c r="K286" s="39"/>
      <c r="L286" s="41">
        <v>2007</v>
      </c>
      <c r="M286" s="41"/>
      <c r="N286" s="12">
        <v>3.718</v>
      </c>
      <c r="O286" s="10">
        <v>0</v>
      </c>
      <c r="P286" s="40">
        <f t="shared" si="58"/>
        <v>3.718</v>
      </c>
      <c r="Q286" s="29" t="s">
        <v>150</v>
      </c>
      <c r="R286" s="41" t="s">
        <v>655</v>
      </c>
      <c r="S286" s="641"/>
      <c r="T286" s="10"/>
      <c r="U286" s="148"/>
      <c r="V286" s="53"/>
      <c r="W286" s="727"/>
      <c r="X286" s="148"/>
      <c r="Y286" s="148"/>
      <c r="Z286" s="148"/>
      <c r="AA286" s="148"/>
      <c r="AB286" s="148"/>
      <c r="AC286" s="148"/>
      <c r="AD286" s="148">
        <f t="shared" si="60"/>
        <v>3.718</v>
      </c>
      <c r="AE286" s="301"/>
      <c r="AF286" s="301"/>
      <c r="AG286" s="301"/>
      <c r="AH286" s="301"/>
      <c r="AI286" s="301"/>
      <c r="AJ286" s="301"/>
      <c r="AK286" s="301"/>
      <c r="AL286" s="301"/>
      <c r="AM286" s="142"/>
      <c r="AN286" s="142"/>
      <c r="AO286" s="428" t="s">
        <v>444</v>
      </c>
      <c r="AP286" s="2"/>
      <c r="AQ286" s="2"/>
      <c r="AR286" s="2"/>
      <c r="AS286" s="2"/>
      <c r="AT286" s="2"/>
      <c r="AU286" s="2"/>
      <c r="AV286" s="2"/>
      <c r="AW286" s="2"/>
      <c r="AX286" s="2"/>
      <c r="AY286" s="2"/>
      <c r="AZ286" s="2"/>
      <c r="BA286" s="2"/>
      <c r="BB286" s="2"/>
    </row>
    <row r="287" spans="1:54" s="2" customFormat="1" ht="246" hidden="1" customHeight="1" outlineLevel="1">
      <c r="A287" s="89">
        <f t="shared" si="61"/>
        <v>28</v>
      </c>
      <c r="B287" s="88" t="s">
        <v>481</v>
      </c>
      <c r="C287" s="483" t="s">
        <v>92</v>
      </c>
      <c r="D287" s="31"/>
      <c r="E287" s="31"/>
      <c r="F287" s="31"/>
      <c r="G287" s="31"/>
      <c r="H287" s="31"/>
      <c r="I287" s="89"/>
      <c r="J287" s="27"/>
      <c r="K287" s="39"/>
      <c r="L287" s="41">
        <v>2007</v>
      </c>
      <c r="M287" s="41"/>
      <c r="N287" s="12">
        <v>3.5710000000000002</v>
      </c>
      <c r="O287" s="10">
        <v>0</v>
      </c>
      <c r="P287" s="40">
        <f t="shared" si="58"/>
        <v>3.5710000000000002</v>
      </c>
      <c r="Q287" s="29" t="s">
        <v>150</v>
      </c>
      <c r="R287" s="41" t="s">
        <v>654</v>
      </c>
      <c r="S287" s="641"/>
      <c r="T287" s="10"/>
      <c r="U287" s="148"/>
      <c r="V287" s="53"/>
      <c r="W287" s="727"/>
      <c r="X287" s="148"/>
      <c r="Y287" s="148"/>
      <c r="Z287" s="148"/>
      <c r="AA287" s="148"/>
      <c r="AB287" s="148"/>
      <c r="AC287" s="148"/>
      <c r="AD287" s="148">
        <f t="shared" si="60"/>
        <v>3.5710000000000002</v>
      </c>
      <c r="AE287" s="301"/>
      <c r="AF287" s="301"/>
      <c r="AG287" s="301"/>
      <c r="AH287" s="301"/>
      <c r="AI287" s="301"/>
      <c r="AJ287" s="301"/>
      <c r="AK287" s="301"/>
      <c r="AL287" s="301"/>
      <c r="AM287" s="142"/>
      <c r="AN287" s="142"/>
      <c r="AO287" s="428" t="s">
        <v>573</v>
      </c>
    </row>
    <row r="288" spans="1:54" s="2" customFormat="1" ht="132" hidden="1" outlineLevel="1">
      <c r="A288" s="89">
        <f t="shared" si="61"/>
        <v>29</v>
      </c>
      <c r="B288" s="93" t="s">
        <v>470</v>
      </c>
      <c r="C288" s="469" t="s">
        <v>416</v>
      </c>
      <c r="D288" s="33"/>
      <c r="E288" s="33"/>
      <c r="F288" s="33"/>
      <c r="G288" s="33"/>
      <c r="H288" s="33"/>
      <c r="I288" s="89"/>
      <c r="J288" s="32"/>
      <c r="K288" s="39"/>
      <c r="L288" s="39">
        <v>2007</v>
      </c>
      <c r="M288" s="41"/>
      <c r="N288" s="24">
        <v>20</v>
      </c>
      <c r="O288" s="12">
        <v>0</v>
      </c>
      <c r="P288" s="40">
        <f t="shared" si="58"/>
        <v>20</v>
      </c>
      <c r="Q288" s="29" t="s">
        <v>659</v>
      </c>
      <c r="R288" s="41" t="s">
        <v>243</v>
      </c>
      <c r="S288" s="41"/>
      <c r="T288" s="12"/>
      <c r="U288" s="148"/>
      <c r="V288" s="53"/>
      <c r="W288" s="727"/>
      <c r="X288" s="148"/>
      <c r="Y288" s="148"/>
      <c r="Z288" s="148"/>
      <c r="AA288" s="148"/>
      <c r="AB288" s="148"/>
      <c r="AC288" s="148"/>
      <c r="AD288" s="148">
        <f t="shared" si="60"/>
        <v>20</v>
      </c>
      <c r="AE288" s="301"/>
      <c r="AF288" s="301"/>
      <c r="AG288" s="301"/>
      <c r="AH288" s="301"/>
      <c r="AI288" s="301"/>
      <c r="AJ288" s="301"/>
      <c r="AK288" s="301"/>
      <c r="AL288" s="301"/>
      <c r="AM288" s="142"/>
      <c r="AN288" s="142"/>
      <c r="AO288" s="428" t="s">
        <v>214</v>
      </c>
      <c r="AP288" s="5"/>
      <c r="AQ288" s="5"/>
      <c r="AR288" s="5"/>
      <c r="AS288" s="5"/>
      <c r="AT288" s="5"/>
      <c r="AU288" s="5"/>
      <c r="AV288" s="5"/>
      <c r="AW288" s="5"/>
      <c r="AX288" s="5"/>
      <c r="AY288" s="5"/>
      <c r="AZ288" s="5"/>
      <c r="BA288" s="5"/>
      <c r="BB288" s="5"/>
    </row>
    <row r="289" spans="1:54" ht="119.25" hidden="1" customHeight="1" outlineLevel="1">
      <c r="A289" s="89">
        <f t="shared" si="61"/>
        <v>30</v>
      </c>
      <c r="B289" s="93" t="s">
        <v>476</v>
      </c>
      <c r="C289" s="469" t="s">
        <v>416</v>
      </c>
      <c r="D289" s="33"/>
      <c r="E289" s="33"/>
      <c r="F289" s="59">
        <v>11</v>
      </c>
      <c r="G289" s="59" t="s">
        <v>79</v>
      </c>
      <c r="H289" s="33"/>
      <c r="I289" s="89"/>
      <c r="J289" s="32"/>
      <c r="K289" s="39" t="s">
        <v>220</v>
      </c>
      <c r="L289" s="39">
        <v>2007</v>
      </c>
      <c r="M289" s="41"/>
      <c r="N289" s="24">
        <v>5.3239999999999998</v>
      </c>
      <c r="O289" s="12">
        <v>0.79100000000000004</v>
      </c>
      <c r="P289" s="40">
        <f>N289-O289</f>
        <v>4.5330000000000004</v>
      </c>
      <c r="Q289" s="29" t="s">
        <v>657</v>
      </c>
      <c r="R289" s="41" t="s">
        <v>408</v>
      </c>
      <c r="S289" s="41"/>
      <c r="T289" s="12"/>
      <c r="U289" s="148"/>
      <c r="V289" s="53"/>
      <c r="W289" s="727"/>
      <c r="X289" s="148"/>
      <c r="Y289" s="148"/>
      <c r="Z289" s="148"/>
      <c r="AA289" s="148"/>
      <c r="AB289" s="148"/>
      <c r="AC289" s="148"/>
      <c r="AD289" s="148">
        <f t="shared" si="60"/>
        <v>4.5330000000000004</v>
      </c>
      <c r="AE289" s="301"/>
      <c r="AF289" s="301"/>
      <c r="AG289" s="301"/>
      <c r="AH289" s="301"/>
      <c r="AI289" s="301"/>
      <c r="AJ289" s="301"/>
      <c r="AK289" s="301"/>
      <c r="AL289" s="301"/>
      <c r="AM289" s="142"/>
      <c r="AN289" s="142"/>
      <c r="AO289" s="428" t="s">
        <v>712</v>
      </c>
    </row>
    <row r="290" spans="1:54" s="78" customFormat="1" ht="114.75" hidden="1" outlineLevel="1">
      <c r="A290" s="89">
        <f t="shared" si="61"/>
        <v>31</v>
      </c>
      <c r="B290" s="92" t="s">
        <v>293</v>
      </c>
      <c r="C290" s="469" t="s">
        <v>416</v>
      </c>
      <c r="D290" s="30">
        <v>133</v>
      </c>
      <c r="E290" s="28" t="s">
        <v>389</v>
      </c>
      <c r="F290" s="59">
        <v>11</v>
      </c>
      <c r="G290" s="59" t="s">
        <v>79</v>
      </c>
      <c r="H290" s="59">
        <v>5220201</v>
      </c>
      <c r="I290" s="373"/>
      <c r="J290" s="96" t="s">
        <v>417</v>
      </c>
      <c r="K290" s="39" t="s">
        <v>220</v>
      </c>
      <c r="L290" s="39">
        <v>2008</v>
      </c>
      <c r="M290" s="41">
        <v>2012</v>
      </c>
      <c r="N290" s="103">
        <v>50.040999999999997</v>
      </c>
      <c r="O290" s="98"/>
      <c r="P290" s="100">
        <f>N290-O290</f>
        <v>50.040999999999997</v>
      </c>
      <c r="Q290" s="23" t="s">
        <v>659</v>
      </c>
      <c r="R290" s="89">
        <v>1</v>
      </c>
      <c r="S290" s="89"/>
      <c r="T290" s="98"/>
      <c r="U290" s="98"/>
      <c r="V290" s="87"/>
      <c r="W290" s="192"/>
      <c r="X290" s="98">
        <f>W290*0.05</f>
        <v>0</v>
      </c>
      <c r="Y290" s="98">
        <v>20</v>
      </c>
      <c r="Z290" s="98">
        <f>Y290*0.02</f>
        <v>0.4</v>
      </c>
      <c r="AA290" s="98">
        <v>22.731000000000002</v>
      </c>
      <c r="AB290" s="98">
        <f>W290+Y290+AA290</f>
        <v>42.731000000000002</v>
      </c>
      <c r="AC290" s="98">
        <f>AA290*0.02</f>
        <v>0.45500000000000002</v>
      </c>
      <c r="AD290" s="98">
        <f t="shared" si="60"/>
        <v>6.4550000000000001</v>
      </c>
      <c r="AE290" s="25"/>
      <c r="AF290" s="25"/>
      <c r="AG290" s="25"/>
      <c r="AH290" s="25"/>
      <c r="AI290" s="25"/>
      <c r="AJ290" s="25"/>
      <c r="AK290" s="25"/>
      <c r="AL290" s="25"/>
      <c r="AM290" s="23"/>
      <c r="AN290" s="23"/>
      <c r="AO290" s="428" t="s">
        <v>461</v>
      </c>
    </row>
    <row r="291" spans="1:54" s="2" customFormat="1" ht="198" hidden="1" outlineLevel="1">
      <c r="A291" s="89">
        <f t="shared" si="61"/>
        <v>32</v>
      </c>
      <c r="B291" s="93" t="s">
        <v>250</v>
      </c>
      <c r="C291" s="469" t="s">
        <v>416</v>
      </c>
      <c r="D291" s="33"/>
      <c r="E291" s="33"/>
      <c r="F291" s="33"/>
      <c r="G291" s="33"/>
      <c r="H291" s="33"/>
      <c r="I291" s="89"/>
      <c r="J291" s="32"/>
      <c r="K291" s="39"/>
      <c r="L291" s="39">
        <v>2007</v>
      </c>
      <c r="M291" s="41"/>
      <c r="N291" s="24">
        <v>20</v>
      </c>
      <c r="O291" s="12">
        <v>0</v>
      </c>
      <c r="P291" s="40">
        <f t="shared" si="58"/>
        <v>20</v>
      </c>
      <c r="Q291" s="29" t="s">
        <v>659</v>
      </c>
      <c r="R291" s="41" t="s">
        <v>243</v>
      </c>
      <c r="S291" s="41"/>
      <c r="T291" s="12"/>
      <c r="U291" s="148"/>
      <c r="V291" s="53"/>
      <c r="W291" s="727"/>
      <c r="X291" s="148"/>
      <c r="Y291" s="148"/>
      <c r="Z291" s="148"/>
      <c r="AA291" s="148"/>
      <c r="AB291" s="148"/>
      <c r="AC291" s="148"/>
      <c r="AD291" s="148">
        <f t="shared" si="60"/>
        <v>20</v>
      </c>
      <c r="AE291" s="301"/>
      <c r="AF291" s="301"/>
      <c r="AG291" s="301"/>
      <c r="AH291" s="301"/>
      <c r="AI291" s="301"/>
      <c r="AJ291" s="301"/>
      <c r="AK291" s="301"/>
      <c r="AL291" s="301"/>
      <c r="AM291" s="142"/>
      <c r="AN291" s="142"/>
      <c r="AO291" s="428" t="s">
        <v>130</v>
      </c>
      <c r="AP291" s="5"/>
      <c r="AQ291" s="5"/>
      <c r="AR291" s="5"/>
      <c r="AS291" s="5"/>
      <c r="AT291" s="5"/>
      <c r="AU291" s="5"/>
      <c r="AV291" s="5"/>
      <c r="AW291" s="5"/>
      <c r="AX291" s="5"/>
      <c r="AY291" s="5"/>
      <c r="AZ291" s="5"/>
      <c r="BA291" s="5"/>
      <c r="BB291" s="5"/>
    </row>
    <row r="292" spans="1:54" s="2" customFormat="1" ht="153" hidden="1" outlineLevel="1">
      <c r="A292" s="89">
        <f t="shared" si="61"/>
        <v>33</v>
      </c>
      <c r="B292" s="93" t="s">
        <v>160</v>
      </c>
      <c r="C292" s="469" t="s">
        <v>416</v>
      </c>
      <c r="D292" s="69"/>
      <c r="E292" s="69"/>
      <c r="F292" s="69"/>
      <c r="G292" s="69"/>
      <c r="H292" s="69"/>
      <c r="I292" s="625"/>
      <c r="J292" s="157"/>
      <c r="K292" s="316"/>
      <c r="L292" s="39"/>
      <c r="M292" s="41"/>
      <c r="N292" s="12"/>
      <c r="O292" s="12">
        <v>0</v>
      </c>
      <c r="P292" s="40">
        <f t="shared" si="58"/>
        <v>0</v>
      </c>
      <c r="Q292" s="29"/>
      <c r="R292" s="639"/>
      <c r="S292" s="41"/>
      <c r="T292" s="12"/>
      <c r="U292" s="148"/>
      <c r="V292" s="53"/>
      <c r="W292" s="727"/>
      <c r="X292" s="148"/>
      <c r="Y292" s="148"/>
      <c r="Z292" s="148"/>
      <c r="AA292" s="148"/>
      <c r="AB292" s="148"/>
      <c r="AC292" s="148"/>
      <c r="AD292" s="148">
        <f t="shared" si="60"/>
        <v>0</v>
      </c>
      <c r="AE292" s="301"/>
      <c r="AF292" s="301"/>
      <c r="AG292" s="301"/>
      <c r="AH292" s="301"/>
      <c r="AI292" s="301"/>
      <c r="AJ292" s="301"/>
      <c r="AK292" s="301"/>
      <c r="AL292" s="301"/>
      <c r="AM292" s="142"/>
      <c r="AN292" s="142"/>
      <c r="AO292" s="428"/>
      <c r="AP292" s="5"/>
      <c r="AQ292" s="5"/>
      <c r="AR292" s="5"/>
      <c r="AS292" s="5"/>
      <c r="AT292" s="5"/>
      <c r="AU292" s="5"/>
      <c r="AV292" s="5"/>
      <c r="AW292" s="5"/>
      <c r="AX292" s="5"/>
      <c r="AY292" s="5"/>
      <c r="AZ292" s="5"/>
      <c r="BA292" s="5"/>
      <c r="BB292" s="5"/>
    </row>
    <row r="293" spans="1:54" ht="114.75" hidden="1" outlineLevel="1">
      <c r="A293" s="89">
        <f t="shared" si="61"/>
        <v>34</v>
      </c>
      <c r="B293" s="93" t="s">
        <v>451</v>
      </c>
      <c r="C293" s="469" t="s">
        <v>416</v>
      </c>
      <c r="D293" s="33"/>
      <c r="E293" s="33"/>
      <c r="F293" s="33"/>
      <c r="G293" s="33"/>
      <c r="H293" s="33"/>
      <c r="I293" s="89"/>
      <c r="J293" s="32"/>
      <c r="K293" s="39"/>
      <c r="L293" s="39">
        <v>2007</v>
      </c>
      <c r="M293" s="41"/>
      <c r="N293" s="24">
        <v>2.5</v>
      </c>
      <c r="O293" s="12">
        <v>0</v>
      </c>
      <c r="P293" s="40">
        <f t="shared" si="58"/>
        <v>2.5</v>
      </c>
      <c r="Q293" s="29" t="s">
        <v>659</v>
      </c>
      <c r="R293" s="41" t="s">
        <v>243</v>
      </c>
      <c r="S293" s="41"/>
      <c r="T293" s="12"/>
      <c r="U293" s="148"/>
      <c r="V293" s="53"/>
      <c r="W293" s="727"/>
      <c r="X293" s="148"/>
      <c r="Y293" s="148"/>
      <c r="Z293" s="148"/>
      <c r="AA293" s="148"/>
      <c r="AB293" s="148"/>
      <c r="AC293" s="148"/>
      <c r="AD293" s="148">
        <f t="shared" si="60"/>
        <v>2.5</v>
      </c>
      <c r="AE293" s="301"/>
      <c r="AF293" s="301"/>
      <c r="AG293" s="301"/>
      <c r="AH293" s="301"/>
      <c r="AI293" s="301"/>
      <c r="AJ293" s="301"/>
      <c r="AK293" s="301"/>
      <c r="AL293" s="301"/>
      <c r="AM293" s="142"/>
      <c r="AN293" s="142"/>
      <c r="AO293" s="428" t="s">
        <v>566</v>
      </c>
    </row>
    <row r="294" spans="1:54" ht="114.75" hidden="1" outlineLevel="1">
      <c r="A294" s="89">
        <f t="shared" si="61"/>
        <v>35</v>
      </c>
      <c r="B294" s="93" t="s">
        <v>498</v>
      </c>
      <c r="C294" s="469" t="s">
        <v>416</v>
      </c>
      <c r="D294" s="33"/>
      <c r="E294" s="33"/>
      <c r="F294" s="33"/>
      <c r="G294" s="33"/>
      <c r="H294" s="33"/>
      <c r="I294" s="89"/>
      <c r="J294" s="32"/>
      <c r="K294" s="39"/>
      <c r="L294" s="39">
        <v>2007</v>
      </c>
      <c r="M294" s="41"/>
      <c r="N294" s="24">
        <v>2.1</v>
      </c>
      <c r="O294" s="12">
        <v>0</v>
      </c>
      <c r="P294" s="40">
        <f t="shared" si="58"/>
        <v>2.1</v>
      </c>
      <c r="Q294" s="29" t="s">
        <v>659</v>
      </c>
      <c r="R294" s="41" t="s">
        <v>243</v>
      </c>
      <c r="S294" s="41"/>
      <c r="T294" s="12"/>
      <c r="U294" s="148"/>
      <c r="V294" s="53"/>
      <c r="W294" s="727"/>
      <c r="X294" s="148"/>
      <c r="Y294" s="148"/>
      <c r="Z294" s="148"/>
      <c r="AA294" s="148"/>
      <c r="AB294" s="148"/>
      <c r="AC294" s="148"/>
      <c r="AD294" s="148">
        <f t="shared" si="60"/>
        <v>2.1</v>
      </c>
      <c r="AE294" s="301"/>
      <c r="AF294" s="301"/>
      <c r="AG294" s="301"/>
      <c r="AH294" s="301"/>
      <c r="AI294" s="301"/>
      <c r="AJ294" s="301"/>
      <c r="AK294" s="301"/>
      <c r="AL294" s="301"/>
      <c r="AM294" s="142"/>
      <c r="AN294" s="142"/>
      <c r="AO294" s="428" t="s">
        <v>566</v>
      </c>
    </row>
    <row r="295" spans="1:54" ht="132" hidden="1" outlineLevel="1">
      <c r="A295" s="89">
        <f t="shared" si="61"/>
        <v>36</v>
      </c>
      <c r="B295" s="93" t="s">
        <v>452</v>
      </c>
      <c r="C295" s="469" t="s">
        <v>416</v>
      </c>
      <c r="D295" s="33"/>
      <c r="E295" s="33"/>
      <c r="F295" s="33"/>
      <c r="G295" s="33"/>
      <c r="H295" s="33"/>
      <c r="I295" s="89"/>
      <c r="J295" s="32"/>
      <c r="K295" s="39"/>
      <c r="L295" s="39">
        <v>2007</v>
      </c>
      <c r="M295" s="41"/>
      <c r="N295" s="24">
        <v>1</v>
      </c>
      <c r="O295" s="12">
        <v>0</v>
      </c>
      <c r="P295" s="40">
        <f t="shared" si="58"/>
        <v>1</v>
      </c>
      <c r="Q295" s="29" t="s">
        <v>659</v>
      </c>
      <c r="R295" s="41" t="s">
        <v>243</v>
      </c>
      <c r="S295" s="41"/>
      <c r="T295" s="12"/>
      <c r="U295" s="148"/>
      <c r="V295" s="53"/>
      <c r="W295" s="727"/>
      <c r="X295" s="148"/>
      <c r="Y295" s="148"/>
      <c r="Z295" s="148"/>
      <c r="AA295" s="148"/>
      <c r="AB295" s="148"/>
      <c r="AC295" s="148"/>
      <c r="AD295" s="148">
        <f t="shared" si="60"/>
        <v>1</v>
      </c>
      <c r="AE295" s="301"/>
      <c r="AF295" s="301"/>
      <c r="AG295" s="301"/>
      <c r="AH295" s="301"/>
      <c r="AI295" s="301"/>
      <c r="AJ295" s="301"/>
      <c r="AK295" s="301"/>
      <c r="AL295" s="301"/>
      <c r="AM295" s="142"/>
      <c r="AN295" s="142"/>
      <c r="AO295" s="428" t="s">
        <v>567</v>
      </c>
    </row>
    <row r="296" spans="1:54" ht="153" hidden="1" outlineLevel="1">
      <c r="A296" s="89">
        <f t="shared" si="61"/>
        <v>37</v>
      </c>
      <c r="B296" s="109" t="s">
        <v>395</v>
      </c>
      <c r="C296" s="483" t="s">
        <v>93</v>
      </c>
      <c r="D296" s="60">
        <v>133</v>
      </c>
      <c r="E296" s="64" t="s">
        <v>302</v>
      </c>
      <c r="F296" s="59">
        <v>11</v>
      </c>
      <c r="G296" s="59" t="s">
        <v>79</v>
      </c>
      <c r="H296" s="59">
        <v>1020102</v>
      </c>
      <c r="I296" s="373"/>
      <c r="J296" s="59" t="s">
        <v>417</v>
      </c>
      <c r="K296" s="39" t="s">
        <v>220</v>
      </c>
      <c r="L296" s="39">
        <v>2008</v>
      </c>
      <c r="M296" s="41"/>
      <c r="N296" s="75">
        <v>0.105</v>
      </c>
      <c r="O296" s="36">
        <v>5.0000000000000001E-3</v>
      </c>
      <c r="P296" s="40">
        <f t="shared" si="58"/>
        <v>0.1</v>
      </c>
      <c r="Q296" s="29" t="s">
        <v>659</v>
      </c>
      <c r="R296" s="41">
        <v>1</v>
      </c>
      <c r="S296" s="41"/>
      <c r="T296" s="36"/>
      <c r="U296" s="148"/>
      <c r="V296" s="53"/>
      <c r="W296" s="727"/>
      <c r="X296" s="148"/>
      <c r="Y296" s="148"/>
      <c r="Z296" s="148"/>
      <c r="AA296" s="148"/>
      <c r="AB296" s="148"/>
      <c r="AC296" s="148"/>
      <c r="AD296" s="148">
        <f t="shared" si="60"/>
        <v>0.1</v>
      </c>
      <c r="AE296" s="301"/>
      <c r="AF296" s="301"/>
      <c r="AG296" s="301"/>
      <c r="AH296" s="301"/>
      <c r="AI296" s="301"/>
      <c r="AJ296" s="301"/>
      <c r="AK296" s="301"/>
      <c r="AL296" s="301"/>
      <c r="AM296" s="142"/>
      <c r="AN296" s="142"/>
      <c r="AO296" s="427"/>
      <c r="AP296" s="13"/>
      <c r="AQ296" s="13"/>
      <c r="AR296" s="13"/>
      <c r="AS296" s="13"/>
      <c r="AT296" s="13"/>
      <c r="AU296" s="13"/>
      <c r="AV296" s="13"/>
      <c r="AW296" s="13"/>
      <c r="AX296" s="13"/>
      <c r="AY296" s="13"/>
      <c r="AZ296" s="13"/>
      <c r="BA296" s="13"/>
      <c r="BB296" s="13"/>
    </row>
    <row r="297" spans="1:54" s="13" customFormat="1" ht="76.5" hidden="1" outlineLevel="1">
      <c r="A297" s="89">
        <f t="shared" si="61"/>
        <v>38</v>
      </c>
      <c r="B297" s="109" t="s">
        <v>249</v>
      </c>
      <c r="C297" s="472" t="s">
        <v>530</v>
      </c>
      <c r="D297" s="60">
        <v>133</v>
      </c>
      <c r="E297" s="64" t="s">
        <v>389</v>
      </c>
      <c r="F297" s="59">
        <v>11</v>
      </c>
      <c r="G297" s="59" t="s">
        <v>79</v>
      </c>
      <c r="H297" s="59">
        <v>5220201</v>
      </c>
      <c r="I297" s="373"/>
      <c r="J297" s="59" t="s">
        <v>417</v>
      </c>
      <c r="K297" s="39" t="s">
        <v>220</v>
      </c>
      <c r="L297" s="39">
        <v>2007</v>
      </c>
      <c r="M297" s="35"/>
      <c r="N297" s="12">
        <v>1</v>
      </c>
      <c r="O297" s="12">
        <v>0</v>
      </c>
      <c r="P297" s="40">
        <f t="shared" si="58"/>
        <v>1</v>
      </c>
      <c r="Q297" s="29" t="s">
        <v>659</v>
      </c>
      <c r="R297" s="41">
        <v>1</v>
      </c>
      <c r="S297" s="41"/>
      <c r="T297" s="12"/>
      <c r="U297" s="148"/>
      <c r="V297" s="140"/>
      <c r="W297" s="727"/>
      <c r="X297" s="148"/>
      <c r="Y297" s="148"/>
      <c r="Z297" s="148"/>
      <c r="AA297" s="148"/>
      <c r="AB297" s="148"/>
      <c r="AC297" s="148"/>
      <c r="AD297" s="148">
        <f t="shared" si="60"/>
        <v>1</v>
      </c>
      <c r="AE297" s="301"/>
      <c r="AF297" s="301"/>
      <c r="AG297" s="301"/>
      <c r="AH297" s="301"/>
      <c r="AI297" s="301"/>
      <c r="AJ297" s="301"/>
      <c r="AK297" s="301"/>
      <c r="AL297" s="301"/>
      <c r="AM297" s="142"/>
      <c r="AN297" s="142"/>
      <c r="AO297" s="436" t="s">
        <v>153</v>
      </c>
      <c r="AP297" s="5"/>
      <c r="AQ297" s="5"/>
      <c r="AR297" s="5"/>
      <c r="AS297" s="5"/>
      <c r="AT297" s="5"/>
      <c r="AU297" s="5"/>
      <c r="AV297" s="5"/>
      <c r="AW297" s="5"/>
      <c r="AX297" s="5"/>
      <c r="AY297" s="5"/>
      <c r="AZ297" s="5"/>
      <c r="BA297" s="5"/>
      <c r="BB297" s="5"/>
    </row>
    <row r="298" spans="1:54" s="13" customFormat="1" ht="114.75" hidden="1" outlineLevel="1">
      <c r="A298" s="89">
        <f t="shared" si="61"/>
        <v>39</v>
      </c>
      <c r="B298" s="109" t="s">
        <v>411</v>
      </c>
      <c r="C298" s="472" t="s">
        <v>530</v>
      </c>
      <c r="D298" s="65"/>
      <c r="E298" s="65"/>
      <c r="F298" s="65"/>
      <c r="G298" s="65"/>
      <c r="H298" s="65"/>
      <c r="I298" s="621"/>
      <c r="J298" s="67"/>
      <c r="K298" s="310"/>
      <c r="L298" s="39">
        <v>2007</v>
      </c>
      <c r="M298" s="35"/>
      <c r="N298" s="12">
        <v>1.17</v>
      </c>
      <c r="O298" s="12">
        <v>0</v>
      </c>
      <c r="P298" s="40">
        <f t="shared" si="58"/>
        <v>1.17</v>
      </c>
      <c r="Q298" s="29" t="s">
        <v>659</v>
      </c>
      <c r="R298" s="41">
        <v>1</v>
      </c>
      <c r="S298" s="41"/>
      <c r="T298" s="12"/>
      <c r="U298" s="148"/>
      <c r="V298" s="140"/>
      <c r="W298" s="727"/>
      <c r="X298" s="148"/>
      <c r="Y298" s="148"/>
      <c r="Z298" s="148"/>
      <c r="AA298" s="148"/>
      <c r="AB298" s="148"/>
      <c r="AC298" s="148"/>
      <c r="AD298" s="148">
        <f t="shared" si="60"/>
        <v>1.17</v>
      </c>
      <c r="AE298" s="301"/>
      <c r="AF298" s="301"/>
      <c r="AG298" s="301"/>
      <c r="AH298" s="301"/>
      <c r="AI298" s="301"/>
      <c r="AJ298" s="301"/>
      <c r="AK298" s="301"/>
      <c r="AL298" s="301"/>
      <c r="AM298" s="142"/>
      <c r="AN298" s="142"/>
      <c r="AO298" s="428" t="s">
        <v>404</v>
      </c>
      <c r="AP298" s="5"/>
      <c r="AQ298" s="5"/>
      <c r="AR298" s="5"/>
      <c r="AS298" s="5"/>
      <c r="AT298" s="5"/>
      <c r="AU298" s="5"/>
      <c r="AV298" s="5"/>
      <c r="AW298" s="5"/>
      <c r="AX298" s="5"/>
      <c r="AY298" s="5"/>
      <c r="AZ298" s="5"/>
      <c r="BA298" s="5"/>
      <c r="BB298" s="5"/>
    </row>
    <row r="299" spans="1:54" s="13" customFormat="1" ht="114.75" hidden="1" outlineLevel="1">
      <c r="A299" s="89">
        <f t="shared" si="61"/>
        <v>40</v>
      </c>
      <c r="B299" s="109" t="s">
        <v>682</v>
      </c>
      <c r="C299" s="472" t="s">
        <v>530</v>
      </c>
      <c r="D299" s="65"/>
      <c r="E299" s="65"/>
      <c r="F299" s="65"/>
      <c r="G299" s="65"/>
      <c r="H299" s="65"/>
      <c r="I299" s="621"/>
      <c r="J299" s="67"/>
      <c r="K299" s="310"/>
      <c r="L299" s="39">
        <v>2007</v>
      </c>
      <c r="M299" s="35"/>
      <c r="N299" s="12">
        <v>1.9470000000000001</v>
      </c>
      <c r="O299" s="12">
        <v>0</v>
      </c>
      <c r="P299" s="40">
        <f t="shared" si="58"/>
        <v>1.9470000000000001</v>
      </c>
      <c r="Q299" s="29" t="s">
        <v>659</v>
      </c>
      <c r="R299" s="41">
        <v>1</v>
      </c>
      <c r="S299" s="41"/>
      <c r="T299" s="12"/>
      <c r="U299" s="148"/>
      <c r="V299" s="140"/>
      <c r="W299" s="727"/>
      <c r="X299" s="148"/>
      <c r="Y299" s="148"/>
      <c r="Z299" s="148"/>
      <c r="AA299" s="148"/>
      <c r="AB299" s="148"/>
      <c r="AC299" s="148"/>
      <c r="AD299" s="148">
        <f t="shared" si="60"/>
        <v>1.9470000000000001</v>
      </c>
      <c r="AE299" s="301"/>
      <c r="AF299" s="301"/>
      <c r="AG299" s="301"/>
      <c r="AH299" s="301"/>
      <c r="AI299" s="301"/>
      <c r="AJ299" s="301"/>
      <c r="AK299" s="301"/>
      <c r="AL299" s="301"/>
      <c r="AM299" s="142"/>
      <c r="AN299" s="142"/>
      <c r="AO299" s="428" t="s">
        <v>42</v>
      </c>
      <c r="AP299" s="5"/>
      <c r="AQ299" s="5"/>
      <c r="AR299" s="5"/>
      <c r="AS299" s="5"/>
      <c r="AT299" s="5"/>
      <c r="AU299" s="5"/>
      <c r="AV299" s="5"/>
      <c r="AW299" s="5"/>
      <c r="AX299" s="5"/>
      <c r="AY299" s="5"/>
      <c r="AZ299" s="5"/>
      <c r="BA299" s="5"/>
      <c r="BB299" s="5"/>
    </row>
    <row r="300" spans="1:54" ht="132" hidden="1" outlineLevel="1">
      <c r="A300" s="89">
        <f t="shared" si="61"/>
        <v>41</v>
      </c>
      <c r="B300" s="109" t="s">
        <v>281</v>
      </c>
      <c r="C300" s="472" t="s">
        <v>530</v>
      </c>
      <c r="D300" s="65"/>
      <c r="E300" s="65"/>
      <c r="F300" s="65"/>
      <c r="G300" s="65"/>
      <c r="H300" s="65"/>
      <c r="I300" s="621"/>
      <c r="J300" s="67"/>
      <c r="K300" s="310"/>
      <c r="L300" s="39">
        <v>2007</v>
      </c>
      <c r="M300" s="35"/>
      <c r="N300" s="12">
        <v>2.5</v>
      </c>
      <c r="O300" s="12">
        <v>0</v>
      </c>
      <c r="P300" s="40">
        <f t="shared" si="58"/>
        <v>2.5</v>
      </c>
      <c r="Q300" s="29" t="s">
        <v>486</v>
      </c>
      <c r="R300" s="41">
        <v>8</v>
      </c>
      <c r="S300" s="41"/>
      <c r="T300" s="12"/>
      <c r="U300" s="148"/>
      <c r="V300" s="140"/>
      <c r="W300" s="727"/>
      <c r="X300" s="148"/>
      <c r="Y300" s="148"/>
      <c r="Z300" s="148"/>
      <c r="AA300" s="148"/>
      <c r="AB300" s="148"/>
      <c r="AC300" s="148"/>
      <c r="AD300" s="148">
        <f t="shared" si="60"/>
        <v>2.5</v>
      </c>
      <c r="AE300" s="301"/>
      <c r="AF300" s="301"/>
      <c r="AG300" s="301"/>
      <c r="AH300" s="301"/>
      <c r="AI300" s="301"/>
      <c r="AJ300" s="301"/>
      <c r="AK300" s="301"/>
      <c r="AL300" s="301"/>
      <c r="AM300" s="142"/>
      <c r="AN300" s="142"/>
      <c r="AO300" s="428" t="s">
        <v>227</v>
      </c>
    </row>
    <row r="301" spans="1:54" ht="314.25" hidden="1" customHeight="1" outlineLevel="1">
      <c r="A301" s="89">
        <f t="shared" si="61"/>
        <v>42</v>
      </c>
      <c r="B301" s="109" t="s">
        <v>252</v>
      </c>
      <c r="C301" s="472" t="s">
        <v>530</v>
      </c>
      <c r="D301" s="65"/>
      <c r="E301" s="65"/>
      <c r="F301" s="65"/>
      <c r="G301" s="65"/>
      <c r="H301" s="65"/>
      <c r="I301" s="621"/>
      <c r="J301" s="67"/>
      <c r="K301" s="310"/>
      <c r="L301" s="39">
        <v>2007</v>
      </c>
      <c r="M301" s="35"/>
      <c r="N301" s="12">
        <v>1.04</v>
      </c>
      <c r="O301" s="12">
        <v>0</v>
      </c>
      <c r="P301" s="40">
        <f t="shared" si="58"/>
        <v>1.04</v>
      </c>
      <c r="Q301" s="29" t="s">
        <v>420</v>
      </c>
      <c r="R301" s="41" t="s">
        <v>560</v>
      </c>
      <c r="S301" s="41"/>
      <c r="T301" s="12"/>
      <c r="U301" s="148"/>
      <c r="V301" s="140"/>
      <c r="W301" s="727"/>
      <c r="X301" s="148"/>
      <c r="Y301" s="148"/>
      <c r="Z301" s="148"/>
      <c r="AA301" s="148"/>
      <c r="AB301" s="148"/>
      <c r="AC301" s="148"/>
      <c r="AD301" s="148">
        <f t="shared" si="60"/>
        <v>1.04</v>
      </c>
      <c r="AE301" s="301"/>
      <c r="AF301" s="301"/>
      <c r="AG301" s="301"/>
      <c r="AH301" s="301"/>
      <c r="AI301" s="301"/>
      <c r="AJ301" s="301"/>
      <c r="AK301" s="301"/>
      <c r="AL301" s="301"/>
      <c r="AM301" s="142"/>
      <c r="AN301" s="142"/>
      <c r="AO301" s="428" t="s">
        <v>404</v>
      </c>
    </row>
    <row r="302" spans="1:54" ht="76.5" hidden="1" outlineLevel="1">
      <c r="A302" s="89">
        <f t="shared" si="61"/>
        <v>43</v>
      </c>
      <c r="B302" s="93" t="s">
        <v>595</v>
      </c>
      <c r="C302" s="472" t="s">
        <v>530</v>
      </c>
      <c r="D302" s="33"/>
      <c r="E302" s="33"/>
      <c r="F302" s="33"/>
      <c r="G302" s="33"/>
      <c r="H302" s="33"/>
      <c r="I302" s="89"/>
      <c r="J302" s="32"/>
      <c r="K302" s="39"/>
      <c r="L302" s="39">
        <v>2007</v>
      </c>
      <c r="M302" s="41"/>
      <c r="N302" s="11">
        <v>3.5</v>
      </c>
      <c r="O302" s="12">
        <v>0</v>
      </c>
      <c r="P302" s="40">
        <f t="shared" si="58"/>
        <v>3.5</v>
      </c>
      <c r="Q302" s="29" t="s">
        <v>659</v>
      </c>
      <c r="R302" s="41" t="s">
        <v>243</v>
      </c>
      <c r="S302" s="41"/>
      <c r="T302" s="12"/>
      <c r="U302" s="148"/>
      <c r="V302" s="53"/>
      <c r="W302" s="727"/>
      <c r="X302" s="148"/>
      <c r="Y302" s="148"/>
      <c r="Z302" s="148"/>
      <c r="AA302" s="148"/>
      <c r="AB302" s="148"/>
      <c r="AC302" s="148"/>
      <c r="AD302" s="148">
        <f t="shared" si="60"/>
        <v>3.5</v>
      </c>
      <c r="AE302" s="301"/>
      <c r="AF302" s="301"/>
      <c r="AG302" s="301"/>
      <c r="AH302" s="301"/>
      <c r="AI302" s="301"/>
      <c r="AJ302" s="301"/>
      <c r="AK302" s="301"/>
      <c r="AL302" s="301"/>
      <c r="AM302" s="142"/>
      <c r="AN302" s="142"/>
      <c r="AO302" s="428" t="s">
        <v>345</v>
      </c>
    </row>
    <row r="303" spans="1:54" ht="153" hidden="1" outlineLevel="1">
      <c r="A303" s="89">
        <f t="shared" si="61"/>
        <v>44</v>
      </c>
      <c r="B303" s="113" t="s">
        <v>509</v>
      </c>
      <c r="C303" s="472" t="s">
        <v>530</v>
      </c>
      <c r="D303" s="60">
        <v>133</v>
      </c>
      <c r="E303" s="64" t="s">
        <v>389</v>
      </c>
      <c r="F303" s="59">
        <v>11</v>
      </c>
      <c r="G303" s="59" t="s">
        <v>79</v>
      </c>
      <c r="H303" s="59">
        <v>5220201</v>
      </c>
      <c r="I303" s="373"/>
      <c r="J303" s="59" t="s">
        <v>417</v>
      </c>
      <c r="K303" s="308"/>
      <c r="L303" s="39">
        <v>2006</v>
      </c>
      <c r="M303" s="35"/>
      <c r="N303" s="12">
        <v>2.5</v>
      </c>
      <c r="O303" s="12">
        <v>0</v>
      </c>
      <c r="P303" s="40">
        <f t="shared" si="58"/>
        <v>2.5</v>
      </c>
      <c r="Q303" s="29" t="s">
        <v>486</v>
      </c>
      <c r="R303" s="41">
        <v>6</v>
      </c>
      <c r="S303" s="41"/>
      <c r="T303" s="12"/>
      <c r="U303" s="148"/>
      <c r="V303" s="140"/>
      <c r="W303" s="727"/>
      <c r="X303" s="148"/>
      <c r="Y303" s="148"/>
      <c r="Z303" s="148"/>
      <c r="AA303" s="148"/>
      <c r="AB303" s="148"/>
      <c r="AC303" s="148"/>
      <c r="AD303" s="148">
        <f t="shared" si="60"/>
        <v>2.5</v>
      </c>
      <c r="AE303" s="301"/>
      <c r="AF303" s="301"/>
      <c r="AG303" s="301"/>
      <c r="AH303" s="301"/>
      <c r="AI303" s="301"/>
      <c r="AJ303" s="301"/>
      <c r="AK303" s="301"/>
      <c r="AL303" s="301"/>
      <c r="AM303" s="142"/>
      <c r="AN303" s="142"/>
      <c r="AO303" s="428"/>
    </row>
    <row r="304" spans="1:54" s="13" customFormat="1" ht="114.75" hidden="1" outlineLevel="1">
      <c r="A304" s="89">
        <f t="shared" si="61"/>
        <v>45</v>
      </c>
      <c r="B304" s="113" t="s">
        <v>313</v>
      </c>
      <c r="C304" s="472" t="s">
        <v>530</v>
      </c>
      <c r="D304" s="60">
        <v>133</v>
      </c>
      <c r="E304" s="64" t="s">
        <v>389</v>
      </c>
      <c r="F304" s="59">
        <v>11</v>
      </c>
      <c r="G304" s="59" t="s">
        <v>79</v>
      </c>
      <c r="H304" s="59">
        <v>5220201</v>
      </c>
      <c r="I304" s="373"/>
      <c r="J304" s="59" t="s">
        <v>417</v>
      </c>
      <c r="K304" s="308"/>
      <c r="L304" s="39">
        <v>2007</v>
      </c>
      <c r="M304" s="35"/>
      <c r="N304" s="12">
        <v>4.5</v>
      </c>
      <c r="O304" s="12">
        <v>0</v>
      </c>
      <c r="P304" s="40">
        <f t="shared" si="58"/>
        <v>4.5</v>
      </c>
      <c r="Q304" s="29" t="s">
        <v>659</v>
      </c>
      <c r="R304" s="41">
        <v>1</v>
      </c>
      <c r="S304" s="642"/>
      <c r="T304" s="49"/>
      <c r="U304" s="148"/>
      <c r="V304" s="140"/>
      <c r="W304" s="727"/>
      <c r="X304" s="148"/>
      <c r="Y304" s="148"/>
      <c r="Z304" s="148"/>
      <c r="AA304" s="148"/>
      <c r="AB304" s="148"/>
      <c r="AC304" s="148"/>
      <c r="AD304" s="148">
        <f t="shared" si="60"/>
        <v>4.5</v>
      </c>
      <c r="AE304" s="301"/>
      <c r="AF304" s="301"/>
      <c r="AG304" s="301"/>
      <c r="AH304" s="301"/>
      <c r="AI304" s="301"/>
      <c r="AJ304" s="301"/>
      <c r="AK304" s="301"/>
      <c r="AL304" s="301"/>
      <c r="AM304" s="142"/>
      <c r="AN304" s="142"/>
      <c r="AO304" s="428"/>
      <c r="AP304" s="5"/>
      <c r="AQ304" s="5"/>
      <c r="AR304" s="5"/>
      <c r="AS304" s="5"/>
      <c r="AT304" s="5"/>
      <c r="AU304" s="5"/>
      <c r="AV304" s="5"/>
      <c r="AW304" s="5"/>
      <c r="AX304" s="5"/>
      <c r="AY304" s="5"/>
      <c r="AZ304" s="5"/>
      <c r="BA304" s="5"/>
      <c r="BB304" s="5"/>
    </row>
    <row r="305" spans="1:54" ht="153" hidden="1" outlineLevel="1">
      <c r="A305" s="89">
        <f t="shared" si="61"/>
        <v>46</v>
      </c>
      <c r="B305" s="109" t="s">
        <v>268</v>
      </c>
      <c r="C305" s="472" t="s">
        <v>530</v>
      </c>
      <c r="D305" s="65"/>
      <c r="E305" s="65"/>
      <c r="F305" s="65"/>
      <c r="G305" s="65"/>
      <c r="H305" s="65"/>
      <c r="I305" s="621"/>
      <c r="J305" s="67"/>
      <c r="K305" s="310"/>
      <c r="L305" s="39">
        <v>2007</v>
      </c>
      <c r="M305" s="35"/>
      <c r="N305" s="12">
        <v>4.5</v>
      </c>
      <c r="O305" s="12">
        <v>0</v>
      </c>
      <c r="P305" s="40">
        <f t="shared" si="58"/>
        <v>4.5</v>
      </c>
      <c r="Q305" s="29" t="s">
        <v>419</v>
      </c>
      <c r="R305" s="41">
        <v>300</v>
      </c>
      <c r="S305" s="41"/>
      <c r="T305" s="12"/>
      <c r="U305" s="148"/>
      <c r="V305" s="140"/>
      <c r="W305" s="727"/>
      <c r="X305" s="148"/>
      <c r="Y305" s="148"/>
      <c r="Z305" s="148"/>
      <c r="AA305" s="148"/>
      <c r="AB305" s="148"/>
      <c r="AC305" s="148"/>
      <c r="AD305" s="148">
        <f t="shared" si="60"/>
        <v>4.5</v>
      </c>
      <c r="AE305" s="301"/>
      <c r="AF305" s="301"/>
      <c r="AG305" s="301"/>
      <c r="AH305" s="301"/>
      <c r="AI305" s="301"/>
      <c r="AJ305" s="301"/>
      <c r="AK305" s="301"/>
      <c r="AL305" s="301"/>
      <c r="AM305" s="142"/>
      <c r="AN305" s="142"/>
      <c r="AO305" s="428" t="s">
        <v>228</v>
      </c>
    </row>
    <row r="306" spans="1:54" ht="114.75" hidden="1" outlineLevel="1">
      <c r="A306" s="89">
        <f t="shared" si="61"/>
        <v>47</v>
      </c>
      <c r="B306" s="109" t="s">
        <v>289</v>
      </c>
      <c r="C306" s="472" t="s">
        <v>530</v>
      </c>
      <c r="D306" s="65"/>
      <c r="E306" s="65"/>
      <c r="F306" s="65"/>
      <c r="G306" s="65"/>
      <c r="H306" s="65"/>
      <c r="I306" s="621"/>
      <c r="J306" s="67"/>
      <c r="K306" s="310"/>
      <c r="L306" s="39">
        <v>2007</v>
      </c>
      <c r="M306" s="35"/>
      <c r="N306" s="12">
        <v>4.5</v>
      </c>
      <c r="O306" s="12">
        <v>0</v>
      </c>
      <c r="P306" s="40">
        <f t="shared" si="58"/>
        <v>4.5</v>
      </c>
      <c r="Q306" s="29" t="s">
        <v>419</v>
      </c>
      <c r="R306" s="41">
        <v>400</v>
      </c>
      <c r="S306" s="41"/>
      <c r="T306" s="12"/>
      <c r="U306" s="148"/>
      <c r="V306" s="140"/>
      <c r="W306" s="727"/>
      <c r="X306" s="148"/>
      <c r="Y306" s="148"/>
      <c r="Z306" s="148"/>
      <c r="AA306" s="148"/>
      <c r="AB306" s="148"/>
      <c r="AC306" s="148"/>
      <c r="AD306" s="148">
        <f t="shared" si="60"/>
        <v>4.5</v>
      </c>
      <c r="AE306" s="301"/>
      <c r="AF306" s="301"/>
      <c r="AG306" s="301"/>
      <c r="AH306" s="301"/>
      <c r="AI306" s="301"/>
      <c r="AJ306" s="301"/>
      <c r="AK306" s="301"/>
      <c r="AL306" s="301"/>
      <c r="AM306" s="142"/>
      <c r="AN306" s="142"/>
      <c r="AO306" s="428" t="s">
        <v>228</v>
      </c>
    </row>
    <row r="307" spans="1:54" s="13" customFormat="1" ht="184.5" hidden="1" customHeight="1" outlineLevel="1">
      <c r="A307" s="89">
        <f t="shared" si="61"/>
        <v>48</v>
      </c>
      <c r="B307" s="93" t="s">
        <v>651</v>
      </c>
      <c r="C307" s="472" t="s">
        <v>530</v>
      </c>
      <c r="D307" s="60">
        <v>133</v>
      </c>
      <c r="E307" s="64" t="s">
        <v>302</v>
      </c>
      <c r="F307" s="66">
        <v>11</v>
      </c>
      <c r="G307" s="59" t="s">
        <v>79</v>
      </c>
      <c r="H307" s="59">
        <v>1020102</v>
      </c>
      <c r="I307" s="373"/>
      <c r="J307" s="59" t="s">
        <v>417</v>
      </c>
      <c r="K307" s="47"/>
      <c r="L307" s="39"/>
      <c r="M307" s="35"/>
      <c r="N307" s="75"/>
      <c r="O307" s="12">
        <v>0</v>
      </c>
      <c r="P307" s="40">
        <f t="shared" si="58"/>
        <v>0</v>
      </c>
      <c r="Q307" s="29"/>
      <c r="R307" s="41"/>
      <c r="S307" s="41"/>
      <c r="T307" s="12"/>
      <c r="U307" s="148"/>
      <c r="V307" s="140"/>
      <c r="W307" s="727"/>
      <c r="X307" s="148"/>
      <c r="Y307" s="148"/>
      <c r="Z307" s="148"/>
      <c r="AA307" s="148"/>
      <c r="AB307" s="148"/>
      <c r="AC307" s="148"/>
      <c r="AD307" s="148">
        <f t="shared" si="60"/>
        <v>0</v>
      </c>
      <c r="AE307" s="301"/>
      <c r="AF307" s="301"/>
      <c r="AG307" s="301"/>
      <c r="AH307" s="301"/>
      <c r="AI307" s="301"/>
      <c r="AJ307" s="301"/>
      <c r="AK307" s="301"/>
      <c r="AL307" s="301"/>
      <c r="AM307" s="142"/>
      <c r="AN307" s="142"/>
      <c r="AO307" s="436"/>
      <c r="AP307" s="5"/>
      <c r="AQ307" s="5"/>
      <c r="AR307" s="5"/>
      <c r="AS307" s="5"/>
      <c r="AT307" s="5"/>
      <c r="AU307" s="5"/>
      <c r="AV307" s="5"/>
      <c r="AW307" s="5"/>
      <c r="AX307" s="5"/>
      <c r="AY307" s="5"/>
      <c r="AZ307" s="5"/>
      <c r="BA307" s="5"/>
      <c r="BB307" s="5"/>
    </row>
    <row r="308" spans="1:54" s="13" customFormat="1" ht="153" hidden="1" outlineLevel="1">
      <c r="A308" s="89">
        <f t="shared" si="61"/>
        <v>49</v>
      </c>
      <c r="B308" s="109" t="s">
        <v>597</v>
      </c>
      <c r="C308" s="472" t="s">
        <v>530</v>
      </c>
      <c r="D308" s="65"/>
      <c r="E308" s="65"/>
      <c r="F308" s="65"/>
      <c r="G308" s="65"/>
      <c r="H308" s="65"/>
      <c r="I308" s="621"/>
      <c r="J308" s="67"/>
      <c r="K308" s="310"/>
      <c r="L308" s="39">
        <v>2007</v>
      </c>
      <c r="M308" s="35"/>
      <c r="N308" s="12">
        <v>2</v>
      </c>
      <c r="O308" s="12">
        <v>0</v>
      </c>
      <c r="P308" s="40">
        <f t="shared" si="58"/>
        <v>2</v>
      </c>
      <c r="Q308" s="29" t="s">
        <v>659</v>
      </c>
      <c r="R308" s="41">
        <v>1</v>
      </c>
      <c r="S308" s="41"/>
      <c r="T308" s="12"/>
      <c r="U308" s="148"/>
      <c r="V308" s="140"/>
      <c r="W308" s="727"/>
      <c r="X308" s="148"/>
      <c r="Y308" s="148"/>
      <c r="Z308" s="148"/>
      <c r="AA308" s="148"/>
      <c r="AB308" s="148"/>
      <c r="AC308" s="148"/>
      <c r="AD308" s="148">
        <f t="shared" si="60"/>
        <v>2</v>
      </c>
      <c r="AE308" s="301"/>
      <c r="AF308" s="301"/>
      <c r="AG308" s="301"/>
      <c r="AH308" s="301"/>
      <c r="AI308" s="301"/>
      <c r="AJ308" s="301"/>
      <c r="AK308" s="301"/>
      <c r="AL308" s="301"/>
      <c r="AM308" s="142"/>
      <c r="AN308" s="142"/>
      <c r="AO308" s="428" t="s">
        <v>41</v>
      </c>
      <c r="AP308" s="5"/>
      <c r="AQ308" s="5"/>
      <c r="AR308" s="5"/>
      <c r="AS308" s="5"/>
      <c r="AT308" s="5"/>
      <c r="AU308" s="5"/>
      <c r="AV308" s="5"/>
      <c r="AW308" s="5"/>
      <c r="AX308" s="5"/>
      <c r="AY308" s="5"/>
      <c r="AZ308" s="5"/>
      <c r="BA308" s="5"/>
      <c r="BB308" s="5"/>
    </row>
    <row r="309" spans="1:54" s="13" customFormat="1" ht="114.75" hidden="1" outlineLevel="1">
      <c r="A309" s="89">
        <f t="shared" si="61"/>
        <v>50</v>
      </c>
      <c r="B309" s="92" t="s">
        <v>106</v>
      </c>
      <c r="C309" s="472" t="s">
        <v>61</v>
      </c>
      <c r="D309" s="34"/>
      <c r="E309" s="34"/>
      <c r="F309" s="34"/>
      <c r="G309" s="34"/>
      <c r="H309" s="34"/>
      <c r="I309" s="89"/>
      <c r="J309" s="32"/>
      <c r="K309" s="39"/>
      <c r="L309" s="39">
        <v>2006</v>
      </c>
      <c r="M309" s="41"/>
      <c r="N309" s="75">
        <v>107.56</v>
      </c>
      <c r="O309" s="36">
        <v>0</v>
      </c>
      <c r="P309" s="40">
        <f t="shared" si="58"/>
        <v>107.56</v>
      </c>
      <c r="Q309" s="29" t="s">
        <v>291</v>
      </c>
      <c r="R309" s="41" t="s">
        <v>393</v>
      </c>
      <c r="S309" s="41"/>
      <c r="T309" s="36"/>
      <c r="U309" s="148"/>
      <c r="V309" s="53"/>
      <c r="W309" s="727"/>
      <c r="X309" s="148"/>
      <c r="Y309" s="148"/>
      <c r="Z309" s="148"/>
      <c r="AA309" s="148"/>
      <c r="AB309" s="148"/>
      <c r="AC309" s="148"/>
      <c r="AD309" s="148">
        <f t="shared" si="60"/>
        <v>107.56</v>
      </c>
      <c r="AE309" s="301"/>
      <c r="AF309" s="301"/>
      <c r="AG309" s="301"/>
      <c r="AH309" s="301"/>
      <c r="AI309" s="301"/>
      <c r="AJ309" s="301"/>
      <c r="AK309" s="301"/>
      <c r="AL309" s="301"/>
      <c r="AM309" s="142"/>
      <c r="AN309" s="142"/>
      <c r="AO309" s="427" t="s">
        <v>88</v>
      </c>
    </row>
    <row r="310" spans="1:54" s="13" customFormat="1" ht="153" hidden="1" outlineLevel="1">
      <c r="A310" s="89">
        <f t="shared" si="61"/>
        <v>51</v>
      </c>
      <c r="B310" s="104" t="s">
        <v>99</v>
      </c>
      <c r="C310" s="472" t="s">
        <v>61</v>
      </c>
      <c r="D310" s="60"/>
      <c r="E310" s="64"/>
      <c r="F310" s="59"/>
      <c r="G310" s="59"/>
      <c r="H310" s="59"/>
      <c r="I310" s="373"/>
      <c r="J310" s="59"/>
      <c r="K310" s="308"/>
      <c r="L310" s="39"/>
      <c r="M310" s="41"/>
      <c r="N310" s="24"/>
      <c r="O310" s="12">
        <v>0</v>
      </c>
      <c r="P310" s="40">
        <f t="shared" si="58"/>
        <v>0</v>
      </c>
      <c r="Q310" s="29"/>
      <c r="R310" s="41"/>
      <c r="S310" s="41"/>
      <c r="T310" s="12"/>
      <c r="U310" s="148"/>
      <c r="V310" s="53"/>
      <c r="W310" s="727"/>
      <c r="X310" s="148"/>
      <c r="Y310" s="148"/>
      <c r="Z310" s="148"/>
      <c r="AA310" s="148"/>
      <c r="AB310" s="148"/>
      <c r="AC310" s="148"/>
      <c r="AD310" s="148">
        <f t="shared" si="60"/>
        <v>0</v>
      </c>
      <c r="AE310" s="301"/>
      <c r="AF310" s="301"/>
      <c r="AG310" s="301"/>
      <c r="AH310" s="301"/>
      <c r="AI310" s="301"/>
      <c r="AJ310" s="301"/>
      <c r="AK310" s="301"/>
      <c r="AL310" s="301"/>
      <c r="AM310" s="142"/>
      <c r="AN310" s="142"/>
      <c r="AO310" s="427"/>
    </row>
    <row r="311" spans="1:54" s="13" customFormat="1" ht="153" hidden="1" outlineLevel="1">
      <c r="A311" s="89">
        <f t="shared" si="61"/>
        <v>52</v>
      </c>
      <c r="B311" s="104" t="s">
        <v>100</v>
      </c>
      <c r="C311" s="472" t="s">
        <v>61</v>
      </c>
      <c r="D311" s="60"/>
      <c r="E311" s="64"/>
      <c r="F311" s="59"/>
      <c r="G311" s="59"/>
      <c r="H311" s="59"/>
      <c r="I311" s="373"/>
      <c r="J311" s="59"/>
      <c r="K311" s="308"/>
      <c r="L311" s="39"/>
      <c r="M311" s="41"/>
      <c r="N311" s="24"/>
      <c r="O311" s="12">
        <v>0</v>
      </c>
      <c r="P311" s="40">
        <f t="shared" si="58"/>
        <v>0</v>
      </c>
      <c r="Q311" s="29"/>
      <c r="R311" s="41"/>
      <c r="S311" s="41"/>
      <c r="T311" s="12"/>
      <c r="U311" s="148"/>
      <c r="V311" s="53"/>
      <c r="W311" s="727"/>
      <c r="X311" s="148"/>
      <c r="Y311" s="148"/>
      <c r="Z311" s="148"/>
      <c r="AA311" s="148"/>
      <c r="AB311" s="148"/>
      <c r="AC311" s="148"/>
      <c r="AD311" s="148">
        <f t="shared" si="60"/>
        <v>0</v>
      </c>
      <c r="AE311" s="301"/>
      <c r="AF311" s="301"/>
      <c r="AG311" s="301"/>
      <c r="AH311" s="301"/>
      <c r="AI311" s="301"/>
      <c r="AJ311" s="301"/>
      <c r="AK311" s="301"/>
      <c r="AL311" s="301"/>
      <c r="AM311" s="142"/>
      <c r="AN311" s="142"/>
      <c r="AO311" s="427"/>
    </row>
    <row r="312" spans="1:54" s="78" customFormat="1" ht="138" hidden="1" customHeight="1" outlineLevel="1">
      <c r="A312" s="89">
        <f t="shared" si="61"/>
        <v>53</v>
      </c>
      <c r="B312" s="93" t="s">
        <v>616</v>
      </c>
      <c r="C312" s="469" t="s">
        <v>416</v>
      </c>
      <c r="D312" s="30">
        <v>133</v>
      </c>
      <c r="E312" s="28" t="s">
        <v>389</v>
      </c>
      <c r="F312" s="66">
        <v>11</v>
      </c>
      <c r="G312" s="59" t="s">
        <v>79</v>
      </c>
      <c r="H312" s="59" t="s">
        <v>84</v>
      </c>
      <c r="I312" s="373"/>
      <c r="J312" s="96" t="s">
        <v>417</v>
      </c>
      <c r="K312" s="39" t="s">
        <v>220</v>
      </c>
      <c r="L312" s="39">
        <v>2004</v>
      </c>
      <c r="M312" s="41"/>
      <c r="N312" s="87">
        <v>91.89</v>
      </c>
      <c r="O312" s="98">
        <v>2.2330000000000001</v>
      </c>
      <c r="P312" s="100">
        <f>N312-O312</f>
        <v>89.656999999999996</v>
      </c>
      <c r="Q312" s="23" t="s">
        <v>659</v>
      </c>
      <c r="R312" s="89" t="s">
        <v>243</v>
      </c>
      <c r="S312" s="89"/>
      <c r="T312" s="98"/>
      <c r="U312" s="98"/>
      <c r="V312" s="87"/>
      <c r="W312" s="192"/>
      <c r="X312" s="98">
        <f>W312*0.05</f>
        <v>0</v>
      </c>
      <c r="Y312" s="98"/>
      <c r="Z312" s="98"/>
      <c r="AA312" s="98"/>
      <c r="AB312" s="98">
        <f>W312+Y312+AA312</f>
        <v>0</v>
      </c>
      <c r="AC312" s="98"/>
      <c r="AD312" s="98">
        <f t="shared" si="60"/>
        <v>89.656999999999996</v>
      </c>
      <c r="AE312" s="25"/>
      <c r="AF312" s="25"/>
      <c r="AG312" s="25"/>
      <c r="AH312" s="25"/>
      <c r="AI312" s="25"/>
      <c r="AJ312" s="25"/>
      <c r="AK312" s="25"/>
      <c r="AL312" s="25"/>
      <c r="AM312" s="23"/>
      <c r="AN312" s="23"/>
      <c r="AO312" s="428" t="s">
        <v>75</v>
      </c>
    </row>
    <row r="313" spans="1:54" s="13" customFormat="1" ht="114.75" hidden="1" outlineLevel="1">
      <c r="A313" s="89">
        <f t="shared" si="61"/>
        <v>54</v>
      </c>
      <c r="B313" s="92" t="s">
        <v>242</v>
      </c>
      <c r="C313" s="472" t="s">
        <v>61</v>
      </c>
      <c r="D313" s="34"/>
      <c r="E313" s="34"/>
      <c r="F313" s="34"/>
      <c r="G313" s="34"/>
      <c r="H313" s="34"/>
      <c r="I313" s="89"/>
      <c r="J313" s="32"/>
      <c r="K313" s="39"/>
      <c r="L313" s="39">
        <v>2007</v>
      </c>
      <c r="M313" s="41"/>
      <c r="N313" s="75">
        <v>1.84</v>
      </c>
      <c r="O313" s="11">
        <v>0</v>
      </c>
      <c r="P313" s="40">
        <f t="shared" si="58"/>
        <v>1.84</v>
      </c>
      <c r="Q313" s="29" t="s">
        <v>659</v>
      </c>
      <c r="R313" s="41" t="s">
        <v>243</v>
      </c>
      <c r="S313" s="41"/>
      <c r="T313" s="36"/>
      <c r="U313" s="148"/>
      <c r="V313" s="53"/>
      <c r="W313" s="727"/>
      <c r="X313" s="148"/>
      <c r="Y313" s="148"/>
      <c r="Z313" s="148"/>
      <c r="AA313" s="148"/>
      <c r="AB313" s="148"/>
      <c r="AC313" s="148"/>
      <c r="AD313" s="148">
        <f t="shared" si="60"/>
        <v>1.84</v>
      </c>
      <c r="AE313" s="301"/>
      <c r="AF313" s="301"/>
      <c r="AG313" s="301"/>
      <c r="AH313" s="301"/>
      <c r="AI313" s="301"/>
      <c r="AJ313" s="301"/>
      <c r="AK313" s="301"/>
      <c r="AL313" s="301"/>
      <c r="AM313" s="142"/>
      <c r="AN313" s="142"/>
      <c r="AO313" s="427" t="s">
        <v>512</v>
      </c>
    </row>
    <row r="314" spans="1:54" ht="76.5" hidden="1" outlineLevel="1">
      <c r="A314" s="89">
        <f t="shared" si="61"/>
        <v>55</v>
      </c>
      <c r="B314" s="88" t="s">
        <v>554</v>
      </c>
      <c r="C314" s="472" t="s">
        <v>61</v>
      </c>
      <c r="D314" s="31"/>
      <c r="E314" s="31"/>
      <c r="F314" s="31"/>
      <c r="G314" s="31"/>
      <c r="H314" s="31"/>
      <c r="I314" s="89"/>
      <c r="J314" s="27"/>
      <c r="K314" s="39"/>
      <c r="L314" s="39"/>
      <c r="M314" s="41"/>
      <c r="N314" s="11"/>
      <c r="O314" s="11">
        <v>0</v>
      </c>
      <c r="P314" s="40">
        <f t="shared" si="58"/>
        <v>0</v>
      </c>
      <c r="Q314" s="29"/>
      <c r="R314" s="41"/>
      <c r="S314" s="41"/>
      <c r="T314" s="36"/>
      <c r="U314" s="148"/>
      <c r="V314" s="53"/>
      <c r="W314" s="727"/>
      <c r="X314" s="148"/>
      <c r="Y314" s="148"/>
      <c r="Z314" s="148"/>
      <c r="AA314" s="148"/>
      <c r="AB314" s="148"/>
      <c r="AC314" s="148"/>
      <c r="AD314" s="148">
        <f t="shared" si="60"/>
        <v>0</v>
      </c>
      <c r="AE314" s="301"/>
      <c r="AF314" s="301"/>
      <c r="AG314" s="301"/>
      <c r="AH314" s="301"/>
      <c r="AI314" s="301"/>
      <c r="AJ314" s="301"/>
      <c r="AK314" s="301"/>
      <c r="AL314" s="301"/>
      <c r="AM314" s="142"/>
      <c r="AN314" s="142"/>
      <c r="AO314" s="427"/>
      <c r="AP314" s="13"/>
      <c r="AQ314" s="13"/>
      <c r="AR314" s="13"/>
      <c r="AS314" s="13"/>
      <c r="AT314" s="13"/>
      <c r="AU314" s="13"/>
      <c r="AV314" s="13"/>
      <c r="AW314" s="13"/>
      <c r="AX314" s="13"/>
      <c r="AY314" s="13"/>
      <c r="AZ314" s="13"/>
      <c r="BA314" s="13"/>
      <c r="BB314" s="13"/>
    </row>
    <row r="315" spans="1:54" ht="114.75" hidden="1" outlineLevel="1">
      <c r="A315" s="89">
        <f t="shared" si="61"/>
        <v>56</v>
      </c>
      <c r="B315" s="92" t="s">
        <v>259</v>
      </c>
      <c r="C315" s="472" t="s">
        <v>61</v>
      </c>
      <c r="D315" s="34"/>
      <c r="E315" s="34"/>
      <c r="F315" s="34"/>
      <c r="G315" s="34"/>
      <c r="H315" s="34"/>
      <c r="I315" s="89"/>
      <c r="J315" s="32"/>
      <c r="K315" s="39"/>
      <c r="L315" s="39">
        <v>2007</v>
      </c>
      <c r="M315" s="41"/>
      <c r="N315" s="48">
        <v>1.52</v>
      </c>
      <c r="O315" s="11">
        <v>0</v>
      </c>
      <c r="P315" s="40">
        <f t="shared" si="58"/>
        <v>1.52</v>
      </c>
      <c r="Q315" s="29" t="s">
        <v>659</v>
      </c>
      <c r="R315" s="41" t="s">
        <v>243</v>
      </c>
      <c r="S315" s="41"/>
      <c r="T315" s="36"/>
      <c r="U315" s="148"/>
      <c r="V315" s="53"/>
      <c r="W315" s="727"/>
      <c r="X315" s="148"/>
      <c r="Y315" s="148"/>
      <c r="Z315" s="148"/>
      <c r="AA315" s="148"/>
      <c r="AB315" s="148"/>
      <c r="AC315" s="148"/>
      <c r="AD315" s="148">
        <f t="shared" si="60"/>
        <v>1.52</v>
      </c>
      <c r="AE315" s="301"/>
      <c r="AF315" s="301"/>
      <c r="AG315" s="301"/>
      <c r="AH315" s="301"/>
      <c r="AI315" s="301"/>
      <c r="AJ315" s="301"/>
      <c r="AK315" s="301"/>
      <c r="AL315" s="301"/>
      <c r="AM315" s="142"/>
      <c r="AN315" s="142"/>
      <c r="AO315" s="427" t="s">
        <v>176</v>
      </c>
      <c r="AP315" s="13"/>
      <c r="AQ315" s="13"/>
      <c r="AR315" s="13"/>
      <c r="AS315" s="13"/>
      <c r="AT315" s="13"/>
      <c r="AU315" s="13"/>
      <c r="AV315" s="13"/>
      <c r="AW315" s="13"/>
      <c r="AX315" s="13"/>
      <c r="AY315" s="13"/>
      <c r="AZ315" s="13"/>
      <c r="BA315" s="13"/>
      <c r="BB315" s="13"/>
    </row>
    <row r="316" spans="1:54" s="13" customFormat="1" ht="76.5" hidden="1" outlineLevel="1">
      <c r="A316" s="89">
        <f t="shared" si="61"/>
        <v>57</v>
      </c>
      <c r="B316" s="104" t="s">
        <v>115</v>
      </c>
      <c r="C316" s="472" t="s">
        <v>61</v>
      </c>
      <c r="D316" s="60">
        <v>133</v>
      </c>
      <c r="E316" s="64" t="s">
        <v>389</v>
      </c>
      <c r="F316" s="66">
        <v>11</v>
      </c>
      <c r="G316" s="59" t="s">
        <v>79</v>
      </c>
      <c r="H316" s="59">
        <v>1020102</v>
      </c>
      <c r="I316" s="373"/>
      <c r="J316" s="59" t="s">
        <v>417</v>
      </c>
      <c r="K316" s="308"/>
      <c r="L316" s="39">
        <v>2007</v>
      </c>
      <c r="M316" s="41"/>
      <c r="N316" s="75">
        <v>5</v>
      </c>
      <c r="O316" s="12">
        <v>0</v>
      </c>
      <c r="P316" s="40">
        <f t="shared" si="58"/>
        <v>5</v>
      </c>
      <c r="Q316" s="29" t="s">
        <v>659</v>
      </c>
      <c r="R316" s="41">
        <v>1</v>
      </c>
      <c r="S316" s="41"/>
      <c r="T316" s="12"/>
      <c r="U316" s="148"/>
      <c r="V316" s="53"/>
      <c r="W316" s="727"/>
      <c r="X316" s="148"/>
      <c r="Y316" s="148"/>
      <c r="Z316" s="148"/>
      <c r="AA316" s="148"/>
      <c r="AB316" s="148"/>
      <c r="AC316" s="148"/>
      <c r="AD316" s="148">
        <f t="shared" si="60"/>
        <v>5</v>
      </c>
      <c r="AE316" s="301"/>
      <c r="AF316" s="301"/>
      <c r="AG316" s="301"/>
      <c r="AH316" s="301"/>
      <c r="AI316" s="301"/>
      <c r="AJ316" s="301"/>
      <c r="AK316" s="301"/>
      <c r="AL316" s="301"/>
      <c r="AM316" s="142"/>
      <c r="AN316" s="142"/>
      <c r="AO316" s="427" t="s">
        <v>73</v>
      </c>
    </row>
    <row r="317" spans="1:54" s="13" customFormat="1" ht="76.5" hidden="1" outlineLevel="1">
      <c r="A317" s="89">
        <f t="shared" si="61"/>
        <v>58</v>
      </c>
      <c r="B317" s="92" t="s">
        <v>563</v>
      </c>
      <c r="C317" s="472" t="s">
        <v>61</v>
      </c>
      <c r="D317" s="34"/>
      <c r="E317" s="34"/>
      <c r="F317" s="34"/>
      <c r="G317" s="34"/>
      <c r="H317" s="34"/>
      <c r="I317" s="89"/>
      <c r="J317" s="32"/>
      <c r="K317" s="39"/>
      <c r="L317" s="39">
        <v>2007</v>
      </c>
      <c r="M317" s="41"/>
      <c r="N317" s="75">
        <v>1.43</v>
      </c>
      <c r="O317" s="11">
        <v>0</v>
      </c>
      <c r="P317" s="40">
        <f t="shared" si="58"/>
        <v>1.43</v>
      </c>
      <c r="Q317" s="29" t="s">
        <v>659</v>
      </c>
      <c r="R317" s="41" t="s">
        <v>243</v>
      </c>
      <c r="S317" s="41"/>
      <c r="T317" s="36"/>
      <c r="U317" s="148"/>
      <c r="V317" s="53"/>
      <c r="W317" s="727"/>
      <c r="X317" s="148"/>
      <c r="Y317" s="148"/>
      <c r="Z317" s="148"/>
      <c r="AA317" s="148"/>
      <c r="AB317" s="148"/>
      <c r="AC317" s="148"/>
      <c r="AD317" s="148">
        <f t="shared" si="60"/>
        <v>1.43</v>
      </c>
      <c r="AE317" s="301"/>
      <c r="AF317" s="301"/>
      <c r="AG317" s="301"/>
      <c r="AH317" s="301"/>
      <c r="AI317" s="301"/>
      <c r="AJ317" s="301"/>
      <c r="AK317" s="301"/>
      <c r="AL317" s="301"/>
      <c r="AM317" s="142"/>
      <c r="AN317" s="142"/>
      <c r="AO317" s="427" t="s">
        <v>512</v>
      </c>
    </row>
    <row r="318" spans="1:54" s="13" customFormat="1" ht="114.75" hidden="1" outlineLevel="1">
      <c r="A318" s="89">
        <f t="shared" si="61"/>
        <v>59</v>
      </c>
      <c r="B318" s="109" t="s">
        <v>615</v>
      </c>
      <c r="C318" s="472" t="s">
        <v>213</v>
      </c>
      <c r="D318" s="60">
        <v>133</v>
      </c>
      <c r="E318" s="64" t="s">
        <v>303</v>
      </c>
      <c r="F318" s="66">
        <v>11</v>
      </c>
      <c r="G318" s="59" t="s">
        <v>79</v>
      </c>
      <c r="H318" s="59">
        <v>1020102</v>
      </c>
      <c r="I318" s="373"/>
      <c r="J318" s="59" t="s">
        <v>417</v>
      </c>
      <c r="K318" s="310"/>
      <c r="L318" s="39">
        <v>2007</v>
      </c>
      <c r="M318" s="41"/>
      <c r="N318" s="75">
        <v>4</v>
      </c>
      <c r="O318" s="36">
        <v>0</v>
      </c>
      <c r="P318" s="40">
        <f t="shared" si="58"/>
        <v>4</v>
      </c>
      <c r="Q318" s="29" t="s">
        <v>192</v>
      </c>
      <c r="R318" s="41" t="s">
        <v>168</v>
      </c>
      <c r="S318" s="41"/>
      <c r="T318" s="36"/>
      <c r="U318" s="148"/>
      <c r="V318" s="53"/>
      <c r="W318" s="727"/>
      <c r="X318" s="148"/>
      <c r="Y318" s="148"/>
      <c r="Z318" s="148"/>
      <c r="AA318" s="148"/>
      <c r="AB318" s="148"/>
      <c r="AC318" s="148"/>
      <c r="AD318" s="148">
        <f t="shared" si="60"/>
        <v>4</v>
      </c>
      <c r="AE318" s="301"/>
      <c r="AF318" s="301"/>
      <c r="AG318" s="301"/>
      <c r="AH318" s="301"/>
      <c r="AI318" s="301"/>
      <c r="AJ318" s="301"/>
      <c r="AK318" s="301"/>
      <c r="AL318" s="301"/>
      <c r="AM318" s="142"/>
      <c r="AN318" s="142"/>
      <c r="AO318" s="428" t="s">
        <v>396</v>
      </c>
      <c r="AP318" s="5"/>
      <c r="AQ318" s="5"/>
      <c r="AR318" s="5"/>
      <c r="AS318" s="5"/>
      <c r="AT318" s="5"/>
      <c r="AU318" s="5"/>
      <c r="AV318" s="5"/>
      <c r="AW318" s="5"/>
      <c r="AX318" s="5"/>
      <c r="AY318" s="5"/>
      <c r="AZ318" s="5"/>
      <c r="BA318" s="5"/>
      <c r="BB318" s="5"/>
    </row>
    <row r="319" spans="1:54" s="13" customFormat="1" ht="176.25" hidden="1" customHeight="1" outlineLevel="1">
      <c r="A319" s="89">
        <f t="shared" si="61"/>
        <v>60</v>
      </c>
      <c r="B319" s="109" t="s">
        <v>475</v>
      </c>
      <c r="C319" s="472" t="s">
        <v>213</v>
      </c>
      <c r="D319" s="60">
        <v>133</v>
      </c>
      <c r="E319" s="64" t="s">
        <v>303</v>
      </c>
      <c r="F319" s="66">
        <v>11</v>
      </c>
      <c r="G319" s="59" t="s">
        <v>79</v>
      </c>
      <c r="H319" s="59">
        <v>1020102</v>
      </c>
      <c r="I319" s="373"/>
      <c r="J319" s="59" t="s">
        <v>417</v>
      </c>
      <c r="K319" s="310"/>
      <c r="L319" s="39">
        <v>2007</v>
      </c>
      <c r="M319" s="41"/>
      <c r="N319" s="75">
        <v>5</v>
      </c>
      <c r="O319" s="36">
        <v>0</v>
      </c>
      <c r="P319" s="40">
        <f t="shared" si="58"/>
        <v>5</v>
      </c>
      <c r="Q319" s="29" t="s">
        <v>659</v>
      </c>
      <c r="R319" s="41" t="s">
        <v>243</v>
      </c>
      <c r="S319" s="41"/>
      <c r="T319" s="36"/>
      <c r="U319" s="148"/>
      <c r="V319" s="53"/>
      <c r="W319" s="727"/>
      <c r="X319" s="148"/>
      <c r="Y319" s="148"/>
      <c r="Z319" s="148"/>
      <c r="AA319" s="148"/>
      <c r="AB319" s="148"/>
      <c r="AC319" s="148"/>
      <c r="AD319" s="148">
        <f t="shared" si="60"/>
        <v>5</v>
      </c>
      <c r="AE319" s="301"/>
      <c r="AF319" s="301"/>
      <c r="AG319" s="301"/>
      <c r="AH319" s="301"/>
      <c r="AI319" s="301"/>
      <c r="AJ319" s="301"/>
      <c r="AK319" s="301"/>
      <c r="AL319" s="301"/>
      <c r="AM319" s="142"/>
      <c r="AN319" s="142"/>
      <c r="AO319" s="428" t="s">
        <v>286</v>
      </c>
      <c r="AP319" s="5"/>
      <c r="AQ319" s="5"/>
      <c r="AR319" s="5"/>
      <c r="AS319" s="5"/>
      <c r="AT319" s="5"/>
      <c r="AU319" s="5"/>
      <c r="AV319" s="5"/>
      <c r="AW319" s="5"/>
      <c r="AX319" s="5"/>
      <c r="AY319" s="5"/>
      <c r="AZ319" s="5"/>
      <c r="BA319" s="5"/>
      <c r="BB319" s="5"/>
    </row>
    <row r="320" spans="1:54" s="13" customFormat="1" ht="114.75" hidden="1" outlineLevel="1">
      <c r="A320" s="89">
        <f t="shared" si="61"/>
        <v>61</v>
      </c>
      <c r="B320" s="92" t="s">
        <v>543</v>
      </c>
      <c r="C320" s="469" t="s">
        <v>416</v>
      </c>
      <c r="D320" s="34"/>
      <c r="E320" s="34"/>
      <c r="F320" s="34"/>
      <c r="G320" s="34"/>
      <c r="H320" s="34"/>
      <c r="I320" s="89"/>
      <c r="J320" s="32"/>
      <c r="K320" s="39"/>
      <c r="L320" s="39">
        <v>2007</v>
      </c>
      <c r="M320" s="41"/>
      <c r="N320" s="75">
        <v>5</v>
      </c>
      <c r="O320" s="12">
        <v>0</v>
      </c>
      <c r="P320" s="40">
        <f t="shared" si="58"/>
        <v>5</v>
      </c>
      <c r="Q320" s="29" t="s">
        <v>659</v>
      </c>
      <c r="R320" s="41" t="s">
        <v>243</v>
      </c>
      <c r="S320" s="41"/>
      <c r="T320" s="12"/>
      <c r="U320" s="148"/>
      <c r="V320" s="53"/>
      <c r="W320" s="727"/>
      <c r="X320" s="148"/>
      <c r="Y320" s="148"/>
      <c r="Z320" s="148"/>
      <c r="AA320" s="148"/>
      <c r="AB320" s="148"/>
      <c r="AC320" s="148"/>
      <c r="AD320" s="148">
        <f t="shared" si="60"/>
        <v>5</v>
      </c>
      <c r="AE320" s="301"/>
      <c r="AF320" s="301"/>
      <c r="AG320" s="301"/>
      <c r="AH320" s="301"/>
      <c r="AI320" s="301"/>
      <c r="AJ320" s="301"/>
      <c r="AK320" s="301"/>
      <c r="AL320" s="301"/>
      <c r="AM320" s="142"/>
      <c r="AN320" s="142"/>
      <c r="AO320" s="428"/>
      <c r="AP320" s="5"/>
      <c r="AQ320" s="5"/>
      <c r="AR320" s="5"/>
      <c r="AS320" s="5"/>
      <c r="AT320" s="5"/>
      <c r="AU320" s="5"/>
      <c r="AV320" s="5"/>
      <c r="AW320" s="5"/>
      <c r="AX320" s="5"/>
      <c r="AY320" s="5"/>
      <c r="AZ320" s="5"/>
      <c r="BA320" s="5"/>
      <c r="BB320" s="5"/>
    </row>
    <row r="321" spans="1:54" s="2" customFormat="1" ht="114.75" hidden="1" outlineLevel="1">
      <c r="A321" s="89">
        <f t="shared" si="61"/>
        <v>62</v>
      </c>
      <c r="B321" s="92" t="s">
        <v>443</v>
      </c>
      <c r="C321" s="469" t="s">
        <v>416</v>
      </c>
      <c r="D321" s="34"/>
      <c r="E321" s="34"/>
      <c r="F321" s="34"/>
      <c r="G321" s="34"/>
      <c r="H321" s="34"/>
      <c r="I321" s="89"/>
      <c r="J321" s="32"/>
      <c r="K321" s="39"/>
      <c r="L321" s="39">
        <v>2007</v>
      </c>
      <c r="M321" s="41"/>
      <c r="N321" s="75">
        <v>10</v>
      </c>
      <c r="O321" s="12">
        <v>0</v>
      </c>
      <c r="P321" s="40">
        <f t="shared" ref="P321:P384" si="62">N321-O321</f>
        <v>10</v>
      </c>
      <c r="Q321" s="29" t="s">
        <v>659</v>
      </c>
      <c r="R321" s="41" t="s">
        <v>243</v>
      </c>
      <c r="S321" s="41"/>
      <c r="T321" s="12"/>
      <c r="U321" s="148"/>
      <c r="V321" s="53"/>
      <c r="W321" s="727"/>
      <c r="X321" s="148"/>
      <c r="Y321" s="148"/>
      <c r="Z321" s="148"/>
      <c r="AA321" s="148"/>
      <c r="AB321" s="148"/>
      <c r="AC321" s="148"/>
      <c r="AD321" s="148">
        <f t="shared" si="60"/>
        <v>10</v>
      </c>
      <c r="AE321" s="301"/>
      <c r="AF321" s="301"/>
      <c r="AG321" s="301"/>
      <c r="AH321" s="301"/>
      <c r="AI321" s="301"/>
      <c r="AJ321" s="301"/>
      <c r="AK321" s="301"/>
      <c r="AL321" s="301"/>
      <c r="AM321" s="142"/>
      <c r="AN321" s="142"/>
      <c r="AO321" s="428"/>
      <c r="AP321" s="5"/>
      <c r="AQ321" s="5"/>
      <c r="AR321" s="5"/>
      <c r="AS321" s="5"/>
      <c r="AT321" s="5"/>
      <c r="AU321" s="5"/>
      <c r="AV321" s="5"/>
      <c r="AW321" s="5"/>
      <c r="AX321" s="5"/>
      <c r="AY321" s="5"/>
      <c r="AZ321" s="5"/>
      <c r="BA321" s="5"/>
      <c r="BB321" s="5"/>
    </row>
    <row r="322" spans="1:54" s="13" customFormat="1" ht="184.5" hidden="1" customHeight="1" outlineLevel="1">
      <c r="A322" s="89">
        <f t="shared" si="61"/>
        <v>63</v>
      </c>
      <c r="B322" s="109" t="s">
        <v>440</v>
      </c>
      <c r="C322" s="469" t="s">
        <v>213</v>
      </c>
      <c r="D322" s="60">
        <v>133</v>
      </c>
      <c r="E322" s="64" t="s">
        <v>303</v>
      </c>
      <c r="F322" s="66">
        <v>11</v>
      </c>
      <c r="G322" s="59" t="s">
        <v>79</v>
      </c>
      <c r="H322" s="59">
        <v>1020102</v>
      </c>
      <c r="I322" s="621"/>
      <c r="J322" s="67"/>
      <c r="K322" s="310"/>
      <c r="L322" s="39">
        <v>2007</v>
      </c>
      <c r="M322" s="41"/>
      <c r="N322" s="75">
        <v>5</v>
      </c>
      <c r="O322" s="36">
        <v>0</v>
      </c>
      <c r="P322" s="40">
        <f t="shared" si="62"/>
        <v>5</v>
      </c>
      <c r="Q322" s="29" t="s">
        <v>659</v>
      </c>
      <c r="R322" s="41" t="s">
        <v>243</v>
      </c>
      <c r="S322" s="41"/>
      <c r="T322" s="36"/>
      <c r="U322" s="148"/>
      <c r="V322" s="53"/>
      <c r="W322" s="727"/>
      <c r="X322" s="148"/>
      <c r="Y322" s="148"/>
      <c r="Z322" s="148"/>
      <c r="AA322" s="148"/>
      <c r="AB322" s="148"/>
      <c r="AC322" s="148"/>
      <c r="AD322" s="148">
        <f t="shared" si="60"/>
        <v>5</v>
      </c>
      <c r="AE322" s="301"/>
      <c r="AF322" s="301"/>
      <c r="AG322" s="301"/>
      <c r="AH322" s="301"/>
      <c r="AI322" s="301"/>
      <c r="AJ322" s="301"/>
      <c r="AK322" s="301"/>
      <c r="AL322" s="301"/>
      <c r="AM322" s="142"/>
      <c r="AN322" s="142"/>
      <c r="AO322" s="428" t="s">
        <v>237</v>
      </c>
      <c r="AP322" s="5"/>
      <c r="AQ322" s="5"/>
      <c r="AR322" s="5"/>
      <c r="AS322" s="5"/>
      <c r="AT322" s="5"/>
      <c r="AU322" s="5"/>
      <c r="AV322" s="5"/>
      <c r="AW322" s="5"/>
      <c r="AX322" s="5"/>
      <c r="AY322" s="5"/>
      <c r="AZ322" s="5"/>
      <c r="BA322" s="5"/>
      <c r="BB322" s="5"/>
    </row>
    <row r="323" spans="1:54" ht="76.5" hidden="1" outlineLevel="1">
      <c r="A323" s="89">
        <f t="shared" si="61"/>
        <v>64</v>
      </c>
      <c r="B323" s="93" t="s">
        <v>523</v>
      </c>
      <c r="C323" s="473" t="s">
        <v>375</v>
      </c>
      <c r="D323" s="33"/>
      <c r="E323" s="33"/>
      <c r="F323" s="33"/>
      <c r="G323" s="33"/>
      <c r="H323" s="33"/>
      <c r="I323" s="89"/>
      <c r="J323" s="32"/>
      <c r="K323" s="39"/>
      <c r="L323" s="39">
        <v>2007</v>
      </c>
      <c r="M323" s="41"/>
      <c r="N323" s="75">
        <v>1.85</v>
      </c>
      <c r="O323" s="50">
        <v>0</v>
      </c>
      <c r="P323" s="40">
        <f t="shared" si="62"/>
        <v>1.85</v>
      </c>
      <c r="Q323" s="29" t="s">
        <v>657</v>
      </c>
      <c r="R323" s="41" t="s">
        <v>205</v>
      </c>
      <c r="S323" s="336"/>
      <c r="T323" s="50"/>
      <c r="U323" s="148"/>
      <c r="V323" s="53"/>
      <c r="W323" s="727"/>
      <c r="X323" s="148"/>
      <c r="Y323" s="148"/>
      <c r="Z323" s="148"/>
      <c r="AA323" s="148"/>
      <c r="AB323" s="148"/>
      <c r="AC323" s="148"/>
      <c r="AD323" s="148">
        <f t="shared" si="60"/>
        <v>1.85</v>
      </c>
      <c r="AE323" s="301"/>
      <c r="AF323" s="301"/>
      <c r="AG323" s="301"/>
      <c r="AH323" s="301"/>
      <c r="AI323" s="301"/>
      <c r="AJ323" s="301"/>
      <c r="AK323" s="301"/>
      <c r="AL323" s="301"/>
      <c r="AM323" s="142"/>
      <c r="AN323" s="142"/>
      <c r="AO323" s="432" t="s">
        <v>345</v>
      </c>
      <c r="AP323" s="16"/>
      <c r="AQ323" s="16"/>
      <c r="AR323" s="16"/>
      <c r="AS323" s="16"/>
      <c r="AT323" s="16"/>
      <c r="AU323" s="16"/>
      <c r="AV323" s="16"/>
      <c r="AW323" s="16"/>
      <c r="AX323" s="16"/>
      <c r="AY323" s="16"/>
      <c r="AZ323" s="16"/>
      <c r="BA323" s="16"/>
      <c r="BB323" s="16"/>
    </row>
    <row r="324" spans="1:54" ht="132" hidden="1" outlineLevel="1">
      <c r="A324" s="89">
        <f t="shared" si="61"/>
        <v>65</v>
      </c>
      <c r="B324" s="88" t="s">
        <v>244</v>
      </c>
      <c r="C324" s="473" t="s">
        <v>375</v>
      </c>
      <c r="D324" s="30">
        <v>133</v>
      </c>
      <c r="E324" s="258" t="s">
        <v>477</v>
      </c>
      <c r="F324" s="257">
        <v>11</v>
      </c>
      <c r="G324" s="258" t="s">
        <v>79</v>
      </c>
      <c r="H324" s="257">
        <v>1020102</v>
      </c>
      <c r="I324" s="626"/>
      <c r="J324" s="96" t="s">
        <v>417</v>
      </c>
      <c r="K324" s="313" t="s">
        <v>219</v>
      </c>
      <c r="L324" s="39">
        <v>2007</v>
      </c>
      <c r="M324" s="41"/>
      <c r="N324" s="75">
        <v>360</v>
      </c>
      <c r="O324" s="12">
        <v>56.215000000000003</v>
      </c>
      <c r="P324" s="40">
        <f>N324-O324</f>
        <v>303.78500000000003</v>
      </c>
      <c r="Q324" s="29" t="s">
        <v>659</v>
      </c>
      <c r="R324" s="41" t="s">
        <v>243</v>
      </c>
      <c r="S324" s="41"/>
      <c r="T324" s="12"/>
      <c r="U324" s="148"/>
      <c r="V324" s="87"/>
      <c r="W324" s="192"/>
      <c r="X324" s="148"/>
      <c r="Y324" s="148"/>
      <c r="Z324" s="148"/>
      <c r="AA324" s="148"/>
      <c r="AB324" s="148">
        <f>W324+Y324+AA324</f>
        <v>0</v>
      </c>
      <c r="AC324" s="148"/>
      <c r="AD324" s="148">
        <f>P324-W324-X324-Y324-Z324-AA324-AC324</f>
        <v>303.78500000000003</v>
      </c>
      <c r="AE324" s="301" t="s">
        <v>725</v>
      </c>
      <c r="AF324" s="301"/>
      <c r="AG324" s="301"/>
      <c r="AH324" s="301"/>
      <c r="AI324" s="301"/>
      <c r="AJ324" s="301"/>
      <c r="AK324" s="301"/>
      <c r="AL324" s="301"/>
      <c r="AM324" s="142" t="s">
        <v>724</v>
      </c>
      <c r="AN324" s="142"/>
      <c r="AO324" s="427" t="s">
        <v>229</v>
      </c>
      <c r="AP324" s="13"/>
      <c r="AQ324" s="13"/>
      <c r="AR324" s="13"/>
      <c r="AS324" s="13"/>
      <c r="AT324" s="13"/>
      <c r="AU324" s="13"/>
      <c r="AV324" s="13"/>
      <c r="AW324" s="13"/>
      <c r="AX324" s="13"/>
      <c r="AY324" s="13"/>
      <c r="AZ324" s="13"/>
      <c r="BA324" s="13"/>
      <c r="BB324" s="13"/>
    </row>
    <row r="325" spans="1:54" s="108" customFormat="1" ht="114.75" hidden="1" outlineLevel="1">
      <c r="A325" s="89">
        <f t="shared" si="61"/>
        <v>66</v>
      </c>
      <c r="B325" s="93" t="s">
        <v>137</v>
      </c>
      <c r="C325" s="469" t="s">
        <v>375</v>
      </c>
      <c r="D325" s="94">
        <v>133</v>
      </c>
      <c r="E325" s="23" t="s">
        <v>389</v>
      </c>
      <c r="F325" s="96">
        <v>11</v>
      </c>
      <c r="G325" s="96" t="s">
        <v>79</v>
      </c>
      <c r="H325" s="96">
        <v>1020102</v>
      </c>
      <c r="I325" s="373"/>
      <c r="J325" s="96" t="s">
        <v>417</v>
      </c>
      <c r="K325" s="39" t="s">
        <v>219</v>
      </c>
      <c r="L325" s="39">
        <v>2007</v>
      </c>
      <c r="M325" s="41"/>
      <c r="N325" s="103">
        <v>49.776000000000003</v>
      </c>
      <c r="O325" s="98">
        <v>0</v>
      </c>
      <c r="P325" s="100">
        <f t="shared" si="62"/>
        <v>49.776000000000003</v>
      </c>
      <c r="Q325" s="23" t="s">
        <v>532</v>
      </c>
      <c r="R325" s="89" t="s">
        <v>533</v>
      </c>
      <c r="S325" s="89"/>
      <c r="T325" s="98"/>
      <c r="U325" s="98"/>
      <c r="V325" s="87"/>
      <c r="W325" s="192"/>
      <c r="X325" s="98"/>
      <c r="Y325" s="98"/>
      <c r="Z325" s="98"/>
      <c r="AA325" s="98"/>
      <c r="AB325" s="98"/>
      <c r="AC325" s="98"/>
      <c r="AD325" s="98">
        <f>P325-W325-X325-Y325-Z325-AA325-AC325</f>
        <v>49.776000000000003</v>
      </c>
      <c r="AE325" s="25"/>
      <c r="AF325" s="25"/>
      <c r="AG325" s="25"/>
      <c r="AH325" s="25"/>
      <c r="AI325" s="25"/>
      <c r="AJ325" s="25"/>
      <c r="AK325" s="25"/>
      <c r="AL325" s="25"/>
      <c r="AM325" s="23"/>
      <c r="AN325" s="23"/>
      <c r="AO325" s="427" t="s">
        <v>534</v>
      </c>
    </row>
    <row r="326" spans="1:54" collapsed="1">
      <c r="A326" s="89"/>
      <c r="B326" s="93"/>
      <c r="C326" s="469"/>
      <c r="D326" s="33"/>
      <c r="E326" s="33"/>
      <c r="F326" s="33"/>
      <c r="G326" s="33"/>
      <c r="H326" s="33"/>
      <c r="I326" s="89"/>
      <c r="J326" s="32"/>
      <c r="K326" s="39"/>
      <c r="L326" s="39"/>
      <c r="M326" s="41"/>
      <c r="N326" s="24"/>
      <c r="O326" s="12"/>
      <c r="P326" s="40"/>
      <c r="Q326" s="29"/>
      <c r="R326" s="41"/>
      <c r="S326" s="41"/>
      <c r="T326" s="12"/>
      <c r="U326" s="148"/>
      <c r="V326" s="53"/>
      <c r="W326" s="727"/>
      <c r="X326" s="148"/>
      <c r="Y326" s="148"/>
      <c r="Z326" s="148"/>
      <c r="AA326" s="148"/>
      <c r="AB326" s="148"/>
      <c r="AC326" s="148"/>
      <c r="AD326" s="148"/>
      <c r="AE326" s="301"/>
      <c r="AF326" s="301"/>
      <c r="AG326" s="301"/>
      <c r="AH326" s="301"/>
      <c r="AI326" s="301"/>
      <c r="AJ326" s="301"/>
      <c r="AK326" s="301"/>
      <c r="AL326" s="301"/>
      <c r="AM326" s="142"/>
      <c r="AN326" s="643"/>
      <c r="AO326" s="428"/>
    </row>
    <row r="327" spans="1:54" s="281" customFormat="1" ht="225">
      <c r="A327" s="278">
        <f>A405</f>
        <v>78</v>
      </c>
      <c r="B327" s="279" t="s">
        <v>667</v>
      </c>
      <c r="C327" s="482"/>
      <c r="D327" s="279"/>
      <c r="E327" s="279"/>
      <c r="F327" s="279"/>
      <c r="G327" s="279"/>
      <c r="H327" s="279"/>
      <c r="I327" s="620"/>
      <c r="J327" s="280"/>
      <c r="K327" s="315"/>
      <c r="L327" s="334"/>
      <c r="M327" s="334"/>
      <c r="N327" s="280">
        <f>SUM(N328:N405)</f>
        <v>5069.9920000000002</v>
      </c>
      <c r="O327" s="280">
        <f>SUM(O328:O405)</f>
        <v>4023.03</v>
      </c>
      <c r="P327" s="280">
        <f>SUM(P328:P405)</f>
        <v>1046.962</v>
      </c>
      <c r="Q327" s="280"/>
      <c r="R327" s="278"/>
      <c r="S327" s="278"/>
      <c r="T327" s="280">
        <f t="shared" ref="T327:AD327" si="63">SUM(T328:T405)</f>
        <v>0</v>
      </c>
      <c r="U327" s="280">
        <f t="shared" si="63"/>
        <v>0</v>
      </c>
      <c r="V327" s="280">
        <f t="shared" si="63"/>
        <v>0</v>
      </c>
      <c r="W327" s="734">
        <f t="shared" si="63"/>
        <v>0</v>
      </c>
      <c r="X327" s="280">
        <f t="shared" si="63"/>
        <v>0</v>
      </c>
      <c r="Y327" s="280">
        <f t="shared" si="63"/>
        <v>0</v>
      </c>
      <c r="Z327" s="280">
        <f t="shared" si="63"/>
        <v>0</v>
      </c>
      <c r="AA327" s="280">
        <f t="shared" si="63"/>
        <v>0</v>
      </c>
      <c r="AB327" s="280">
        <f t="shared" si="63"/>
        <v>0</v>
      </c>
      <c r="AC327" s="280">
        <f t="shared" si="63"/>
        <v>0</v>
      </c>
      <c r="AD327" s="280">
        <f t="shared" si="63"/>
        <v>1046.962</v>
      </c>
      <c r="AE327" s="403"/>
      <c r="AF327" s="403"/>
      <c r="AG327" s="403"/>
      <c r="AH327" s="403"/>
      <c r="AI327" s="403"/>
      <c r="AJ327" s="403"/>
      <c r="AK327" s="403"/>
      <c r="AL327" s="403"/>
      <c r="AM327" s="529"/>
      <c r="AN327" s="669"/>
      <c r="AO327" s="443"/>
    </row>
    <row r="328" spans="1:54" ht="76.5" hidden="1" outlineLevel="1">
      <c r="A328" s="89">
        <v>1</v>
      </c>
      <c r="B328" s="109" t="s">
        <v>142</v>
      </c>
      <c r="C328" s="472" t="s">
        <v>530</v>
      </c>
      <c r="D328" s="60">
        <v>133</v>
      </c>
      <c r="E328" s="64" t="s">
        <v>389</v>
      </c>
      <c r="F328" s="59">
        <v>11</v>
      </c>
      <c r="G328" s="59" t="s">
        <v>79</v>
      </c>
      <c r="H328" s="59">
        <v>5220201</v>
      </c>
      <c r="I328" s="373"/>
      <c r="J328" s="59" t="s">
        <v>417</v>
      </c>
      <c r="K328" s="308"/>
      <c r="L328" s="39">
        <v>2007</v>
      </c>
      <c r="M328" s="35"/>
      <c r="N328" s="12">
        <v>4.2969999999999997</v>
      </c>
      <c r="O328" s="12">
        <v>4.2969999999999997</v>
      </c>
      <c r="P328" s="40">
        <f t="shared" si="62"/>
        <v>0</v>
      </c>
      <c r="Q328" s="29" t="s">
        <v>659</v>
      </c>
      <c r="R328" s="41">
        <v>1</v>
      </c>
      <c r="S328" s="642"/>
      <c r="T328" s="49"/>
      <c r="U328" s="148"/>
      <c r="V328" s="140"/>
      <c r="W328" s="727"/>
      <c r="X328" s="148"/>
      <c r="Y328" s="148"/>
      <c r="Z328" s="148"/>
      <c r="AA328" s="148"/>
      <c r="AB328" s="148"/>
      <c r="AC328" s="148"/>
      <c r="AD328" s="148">
        <f t="shared" ref="AD328:AD391" si="64">P328-W328-X328-Y328-Z328-AA328-AC328</f>
        <v>0</v>
      </c>
      <c r="AE328" s="301"/>
      <c r="AF328" s="301"/>
      <c r="AG328" s="301"/>
      <c r="AH328" s="301"/>
      <c r="AI328" s="301"/>
      <c r="AJ328" s="301"/>
      <c r="AK328" s="301"/>
      <c r="AL328" s="301"/>
      <c r="AM328" s="142"/>
      <c r="AN328" s="142"/>
      <c r="AO328" s="428" t="s">
        <v>499</v>
      </c>
    </row>
    <row r="329" spans="1:54" ht="165" hidden="1" outlineLevel="1">
      <c r="A329" s="89">
        <f>A328+1</f>
        <v>2</v>
      </c>
      <c r="B329" s="88" t="s">
        <v>422</v>
      </c>
      <c r="C329" s="469" t="s">
        <v>143</v>
      </c>
      <c r="D329" s="31"/>
      <c r="E329" s="31"/>
      <c r="F329" s="31"/>
      <c r="G329" s="31"/>
      <c r="H329" s="31"/>
      <c r="I329" s="89"/>
      <c r="J329" s="27"/>
      <c r="K329" s="39"/>
      <c r="L329" s="29" t="s">
        <v>224</v>
      </c>
      <c r="M329" s="41"/>
      <c r="N329" s="11">
        <v>95.4</v>
      </c>
      <c r="O329" s="12">
        <v>70.929000000000002</v>
      </c>
      <c r="P329" s="40">
        <f t="shared" si="62"/>
        <v>24.471</v>
      </c>
      <c r="Q329" s="29" t="s">
        <v>291</v>
      </c>
      <c r="R329" s="41" t="s">
        <v>64</v>
      </c>
      <c r="S329" s="41"/>
      <c r="T329" s="12"/>
      <c r="U329" s="148"/>
      <c r="V329" s="53"/>
      <c r="W329" s="727"/>
      <c r="X329" s="148"/>
      <c r="Y329" s="148"/>
      <c r="Z329" s="148"/>
      <c r="AA329" s="148"/>
      <c r="AB329" s="148"/>
      <c r="AC329" s="148"/>
      <c r="AD329" s="148">
        <f t="shared" si="64"/>
        <v>24.471</v>
      </c>
      <c r="AE329" s="301"/>
      <c r="AF329" s="301"/>
      <c r="AG329" s="301"/>
      <c r="AH329" s="301"/>
      <c r="AI329" s="301"/>
      <c r="AJ329" s="301"/>
      <c r="AK329" s="301"/>
      <c r="AL329" s="301"/>
      <c r="AM329" s="142"/>
      <c r="AN329" s="142"/>
      <c r="AO329" s="428" t="s">
        <v>189</v>
      </c>
    </row>
    <row r="330" spans="1:54" s="291" customFormat="1" ht="76.5" hidden="1" outlineLevel="1">
      <c r="A330" s="89">
        <f t="shared" ref="A330:A393" si="65">A329+1</f>
        <v>3</v>
      </c>
      <c r="B330" s="246" t="s">
        <v>253</v>
      </c>
      <c r="C330" s="484" t="s">
        <v>32</v>
      </c>
      <c r="D330" s="232">
        <v>133</v>
      </c>
      <c r="E330" s="233" t="s">
        <v>588</v>
      </c>
      <c r="F330" s="234" t="s">
        <v>276</v>
      </c>
      <c r="G330" s="235" t="s">
        <v>79</v>
      </c>
      <c r="H330" s="234" t="s">
        <v>84</v>
      </c>
      <c r="I330" s="627" t="s">
        <v>47</v>
      </c>
      <c r="J330" s="237" t="s">
        <v>417</v>
      </c>
      <c r="K330" s="317" t="s">
        <v>219</v>
      </c>
      <c r="L330" s="317">
        <v>2007</v>
      </c>
      <c r="M330" s="335"/>
      <c r="N330" s="241">
        <v>203.102</v>
      </c>
      <c r="O330" s="242">
        <v>158.37200000000001</v>
      </c>
      <c r="P330" s="243">
        <f t="shared" si="62"/>
        <v>44.73</v>
      </c>
      <c r="Q330" s="240" t="s">
        <v>291</v>
      </c>
      <c r="R330" s="239">
        <v>3166</v>
      </c>
      <c r="S330" s="239"/>
      <c r="T330" s="223"/>
      <c r="U330" s="244"/>
      <c r="V330" s="533"/>
      <c r="W330" s="725"/>
      <c r="X330" s="244"/>
      <c r="Y330" s="244">
        <v>0</v>
      </c>
      <c r="Z330" s="244">
        <f>Y330*0.05</f>
        <v>0</v>
      </c>
      <c r="AA330" s="244"/>
      <c r="AB330" s="244">
        <f>W330+Y330+AA330</f>
        <v>0</v>
      </c>
      <c r="AC330" s="244"/>
      <c r="AD330" s="244">
        <f t="shared" si="64"/>
        <v>44.73</v>
      </c>
      <c r="AE330" s="534"/>
      <c r="AF330" s="534"/>
      <c r="AG330" s="534"/>
      <c r="AH330" s="534"/>
      <c r="AI330" s="534"/>
      <c r="AJ330" s="534"/>
      <c r="AK330" s="534"/>
      <c r="AL330" s="534"/>
      <c r="AM330" s="290"/>
      <c r="AN330" s="290"/>
      <c r="AO330" s="431" t="s">
        <v>10</v>
      </c>
      <c r="AP330" s="245"/>
      <c r="AQ330" s="245"/>
      <c r="AR330" s="245"/>
      <c r="AS330" s="245"/>
      <c r="AT330" s="245"/>
      <c r="AU330" s="245"/>
      <c r="AV330" s="245"/>
      <c r="AW330" s="245"/>
      <c r="AX330" s="245"/>
      <c r="AY330" s="245"/>
      <c r="AZ330" s="245"/>
      <c r="BA330" s="245"/>
      <c r="BB330" s="245"/>
    </row>
    <row r="331" spans="1:54" ht="330" hidden="1" outlineLevel="1">
      <c r="A331" s="89">
        <f t="shared" si="65"/>
        <v>4</v>
      </c>
      <c r="B331" s="104" t="s">
        <v>401</v>
      </c>
      <c r="C331" s="469" t="s">
        <v>416</v>
      </c>
      <c r="D331" s="61"/>
      <c r="E331" s="61"/>
      <c r="F331" s="61"/>
      <c r="G331" s="61"/>
      <c r="H331" s="61"/>
      <c r="I331" s="621"/>
      <c r="J331" s="67"/>
      <c r="K331" s="310"/>
      <c r="L331" s="39">
        <v>2005</v>
      </c>
      <c r="M331" s="41"/>
      <c r="N331" s="11">
        <v>238.32</v>
      </c>
      <c r="O331" s="12">
        <v>238.32</v>
      </c>
      <c r="P331" s="40">
        <f t="shared" si="62"/>
        <v>0</v>
      </c>
      <c r="Q331" s="29" t="s">
        <v>291</v>
      </c>
      <c r="R331" s="639">
        <v>4514</v>
      </c>
      <c r="S331" s="41"/>
      <c r="T331" s="12"/>
      <c r="U331" s="148"/>
      <c r="V331" s="53"/>
      <c r="W331" s="727"/>
      <c r="X331" s="148"/>
      <c r="Y331" s="148"/>
      <c r="Z331" s="148"/>
      <c r="AA331" s="148"/>
      <c r="AB331" s="148"/>
      <c r="AC331" s="148"/>
      <c r="AD331" s="148">
        <f t="shared" si="64"/>
        <v>0</v>
      </c>
      <c r="AE331" s="301"/>
      <c r="AF331" s="301"/>
      <c r="AG331" s="301"/>
      <c r="AH331" s="301"/>
      <c r="AI331" s="301"/>
      <c r="AJ331" s="301"/>
      <c r="AK331" s="301"/>
      <c r="AL331" s="301"/>
      <c r="AM331" s="142"/>
      <c r="AN331" s="142"/>
      <c r="AO331" s="428" t="s">
        <v>271</v>
      </c>
    </row>
    <row r="332" spans="1:54" s="108" customFormat="1" ht="297" hidden="1" outlineLevel="1">
      <c r="A332" s="89">
        <f t="shared" si="65"/>
        <v>5</v>
      </c>
      <c r="B332" s="92" t="s">
        <v>585</v>
      </c>
      <c r="C332" s="472" t="s">
        <v>542</v>
      </c>
      <c r="D332" s="32">
        <v>133</v>
      </c>
      <c r="E332" s="28" t="s">
        <v>300</v>
      </c>
      <c r="F332" s="28" t="s">
        <v>371</v>
      </c>
      <c r="G332" s="28" t="s">
        <v>209</v>
      </c>
      <c r="H332" s="59" t="s">
        <v>81</v>
      </c>
      <c r="I332" s="373" t="s">
        <v>46</v>
      </c>
      <c r="J332" s="96" t="s">
        <v>132</v>
      </c>
      <c r="K332" s="39" t="s">
        <v>219</v>
      </c>
      <c r="L332" s="319">
        <v>2002</v>
      </c>
      <c r="M332" s="319"/>
      <c r="N332" s="99">
        <v>224.31800000000001</v>
      </c>
      <c r="O332" s="98">
        <v>245.12700000000001</v>
      </c>
      <c r="P332" s="100">
        <f t="shared" si="62"/>
        <v>-20.809000000000001</v>
      </c>
      <c r="Q332" s="23" t="s">
        <v>291</v>
      </c>
      <c r="R332" s="89">
        <v>2250</v>
      </c>
      <c r="S332" s="89"/>
      <c r="T332" s="98"/>
      <c r="U332" s="98"/>
      <c r="V332" s="91"/>
      <c r="W332" s="192"/>
      <c r="X332" s="98"/>
      <c r="Y332" s="98"/>
      <c r="Z332" s="98"/>
      <c r="AA332" s="98"/>
      <c r="AB332" s="98"/>
      <c r="AC332" s="98"/>
      <c r="AD332" s="98">
        <f t="shared" si="64"/>
        <v>-20.809000000000001</v>
      </c>
      <c r="AE332" s="25"/>
      <c r="AF332" s="25"/>
      <c r="AG332" s="25"/>
      <c r="AH332" s="25"/>
      <c r="AI332" s="25"/>
      <c r="AJ332" s="25"/>
      <c r="AK332" s="25"/>
      <c r="AL332" s="25"/>
      <c r="AM332" s="23"/>
      <c r="AN332" s="23"/>
      <c r="AO332" s="427" t="s">
        <v>12</v>
      </c>
    </row>
    <row r="333" spans="1:54" ht="229.5" hidden="1" outlineLevel="1">
      <c r="A333" s="89">
        <f t="shared" si="65"/>
        <v>6</v>
      </c>
      <c r="B333" s="92" t="s">
        <v>600</v>
      </c>
      <c r="C333" s="469" t="s">
        <v>546</v>
      </c>
      <c r="D333" s="32">
        <v>133</v>
      </c>
      <c r="E333" s="28" t="s">
        <v>389</v>
      </c>
      <c r="F333" s="28" t="s">
        <v>276</v>
      </c>
      <c r="G333" s="28" t="s">
        <v>429</v>
      </c>
      <c r="H333" s="32">
        <v>1020000</v>
      </c>
      <c r="I333" s="89"/>
      <c r="J333" s="32"/>
      <c r="K333" s="39"/>
      <c r="L333" s="39">
        <v>2004</v>
      </c>
      <c r="M333" s="41"/>
      <c r="N333" s="12">
        <v>21.094000000000001</v>
      </c>
      <c r="O333" s="12">
        <v>19.356999999999999</v>
      </c>
      <c r="P333" s="40">
        <f t="shared" si="62"/>
        <v>1.7370000000000001</v>
      </c>
      <c r="Q333" s="29" t="s">
        <v>275</v>
      </c>
      <c r="R333" s="41" t="s">
        <v>276</v>
      </c>
      <c r="S333" s="641"/>
      <c r="T333" s="10"/>
      <c r="U333" s="148"/>
      <c r="V333" s="142"/>
      <c r="W333" s="727"/>
      <c r="X333" s="148"/>
      <c r="Y333" s="148"/>
      <c r="Z333" s="148"/>
      <c r="AA333" s="148"/>
      <c r="AB333" s="148"/>
      <c r="AC333" s="148"/>
      <c r="AD333" s="148">
        <f t="shared" si="64"/>
        <v>1.7370000000000001</v>
      </c>
      <c r="AE333" s="301"/>
      <c r="AF333" s="301"/>
      <c r="AG333" s="301"/>
      <c r="AH333" s="301"/>
      <c r="AI333" s="301"/>
      <c r="AJ333" s="301"/>
      <c r="AK333" s="301"/>
      <c r="AL333" s="301"/>
      <c r="AM333" s="142"/>
      <c r="AN333" s="142"/>
      <c r="AO333" s="428" t="s">
        <v>179</v>
      </c>
      <c r="AP333" s="2"/>
      <c r="AQ333" s="2"/>
      <c r="AR333" s="2"/>
      <c r="AS333" s="2"/>
      <c r="AT333" s="2"/>
      <c r="AU333" s="2"/>
      <c r="AV333" s="2"/>
      <c r="AW333" s="2"/>
      <c r="AX333" s="2"/>
      <c r="AY333" s="2"/>
      <c r="AZ333" s="2"/>
      <c r="BA333" s="2"/>
      <c r="BB333" s="2"/>
    </row>
    <row r="334" spans="1:54" ht="76.5" hidden="1" outlineLevel="1">
      <c r="A334" s="89">
        <f t="shared" si="65"/>
        <v>7</v>
      </c>
      <c r="B334" s="93" t="s">
        <v>261</v>
      </c>
      <c r="C334" s="469" t="s">
        <v>530</v>
      </c>
      <c r="D334" s="33"/>
      <c r="E334" s="33"/>
      <c r="F334" s="33"/>
      <c r="G334" s="33"/>
      <c r="H334" s="33"/>
      <c r="I334" s="89"/>
      <c r="J334" s="32"/>
      <c r="K334" s="39"/>
      <c r="L334" s="39">
        <v>2005</v>
      </c>
      <c r="M334" s="41"/>
      <c r="N334" s="75">
        <v>76.102000000000004</v>
      </c>
      <c r="O334" s="12">
        <v>70.335999999999999</v>
      </c>
      <c r="P334" s="40">
        <f t="shared" si="62"/>
        <v>5.766</v>
      </c>
      <c r="Q334" s="29" t="s">
        <v>192</v>
      </c>
      <c r="R334" s="41">
        <v>2</v>
      </c>
      <c r="S334" s="41"/>
      <c r="T334" s="12"/>
      <c r="U334" s="148"/>
      <c r="V334" s="53"/>
      <c r="W334" s="727"/>
      <c r="X334" s="148"/>
      <c r="Y334" s="148"/>
      <c r="Z334" s="148"/>
      <c r="AA334" s="148"/>
      <c r="AB334" s="148"/>
      <c r="AC334" s="148"/>
      <c r="AD334" s="148">
        <f t="shared" si="64"/>
        <v>5.766</v>
      </c>
      <c r="AE334" s="301"/>
      <c r="AF334" s="301"/>
      <c r="AG334" s="301"/>
      <c r="AH334" s="301"/>
      <c r="AI334" s="301"/>
      <c r="AJ334" s="301"/>
      <c r="AK334" s="301"/>
      <c r="AL334" s="301"/>
      <c r="AM334" s="142"/>
      <c r="AN334" s="142"/>
      <c r="AO334" s="428" t="s">
        <v>614</v>
      </c>
    </row>
    <row r="335" spans="1:54" ht="165" hidden="1" outlineLevel="1">
      <c r="A335" s="89">
        <f t="shared" si="65"/>
        <v>8</v>
      </c>
      <c r="B335" s="104" t="s">
        <v>545</v>
      </c>
      <c r="C335" s="472" t="s">
        <v>61</v>
      </c>
      <c r="D335" s="60">
        <v>133</v>
      </c>
      <c r="E335" s="64" t="s">
        <v>389</v>
      </c>
      <c r="F335" s="66">
        <v>11</v>
      </c>
      <c r="G335" s="59" t="s">
        <v>79</v>
      </c>
      <c r="H335" s="59">
        <v>1020102</v>
      </c>
      <c r="I335" s="373"/>
      <c r="J335" s="59" t="s">
        <v>417</v>
      </c>
      <c r="K335" s="39" t="s">
        <v>219</v>
      </c>
      <c r="L335" s="39">
        <v>2006</v>
      </c>
      <c r="M335" s="41"/>
      <c r="N335" s="75">
        <v>45.564999999999998</v>
      </c>
      <c r="O335" s="36">
        <v>41.238999999999997</v>
      </c>
      <c r="P335" s="40">
        <f t="shared" si="62"/>
        <v>4.3259999999999996</v>
      </c>
      <c r="Q335" s="29" t="s">
        <v>565</v>
      </c>
      <c r="R335" s="41">
        <v>5</v>
      </c>
      <c r="S335" s="41"/>
      <c r="T335" s="36"/>
      <c r="U335" s="148"/>
      <c r="V335" s="53"/>
      <c r="W335" s="727"/>
      <c r="X335" s="148"/>
      <c r="Y335" s="148"/>
      <c r="Z335" s="148"/>
      <c r="AA335" s="148"/>
      <c r="AB335" s="148"/>
      <c r="AC335" s="148"/>
      <c r="AD335" s="148">
        <f t="shared" si="64"/>
        <v>4.3259999999999996</v>
      </c>
      <c r="AE335" s="301"/>
      <c r="AF335" s="301"/>
      <c r="AG335" s="301"/>
      <c r="AH335" s="301"/>
      <c r="AI335" s="301"/>
      <c r="AJ335" s="301"/>
      <c r="AK335" s="301"/>
      <c r="AL335" s="301"/>
      <c r="AM335" s="142"/>
      <c r="AN335" s="142"/>
      <c r="AO335" s="434" t="s">
        <v>492</v>
      </c>
      <c r="AP335" s="13"/>
      <c r="AQ335" s="13"/>
      <c r="AR335" s="13"/>
      <c r="AS335" s="13"/>
      <c r="AT335" s="13"/>
      <c r="AU335" s="13"/>
      <c r="AV335" s="13"/>
      <c r="AW335" s="13"/>
      <c r="AX335" s="13"/>
      <c r="AY335" s="13"/>
      <c r="AZ335" s="13"/>
      <c r="BA335" s="13"/>
      <c r="BB335" s="13"/>
    </row>
    <row r="336" spans="1:54" ht="132" hidden="1" outlineLevel="1">
      <c r="A336" s="89">
        <f t="shared" si="65"/>
        <v>9</v>
      </c>
      <c r="B336" s="93" t="s">
        <v>488</v>
      </c>
      <c r="C336" s="472" t="s">
        <v>93</v>
      </c>
      <c r="D336" s="33"/>
      <c r="E336" s="33"/>
      <c r="F336" s="33"/>
      <c r="G336" s="33"/>
      <c r="H336" s="33"/>
      <c r="I336" s="89"/>
      <c r="J336" s="32"/>
      <c r="K336" s="39" t="s">
        <v>220</v>
      </c>
      <c r="L336" s="39">
        <v>2007</v>
      </c>
      <c r="M336" s="41"/>
      <c r="N336" s="75">
        <v>250</v>
      </c>
      <c r="O336" s="36">
        <v>1.5</v>
      </c>
      <c r="P336" s="40">
        <f t="shared" si="62"/>
        <v>248.5</v>
      </c>
      <c r="Q336" s="29" t="s">
        <v>659</v>
      </c>
      <c r="R336" s="41" t="s">
        <v>243</v>
      </c>
      <c r="S336" s="41"/>
      <c r="T336" s="36"/>
      <c r="U336" s="148"/>
      <c r="V336" s="53"/>
      <c r="W336" s="727"/>
      <c r="X336" s="148"/>
      <c r="Y336" s="148"/>
      <c r="Z336" s="148"/>
      <c r="AA336" s="148"/>
      <c r="AB336" s="148"/>
      <c r="AC336" s="148"/>
      <c r="AD336" s="148">
        <f t="shared" si="64"/>
        <v>248.5</v>
      </c>
      <c r="AE336" s="301"/>
      <c r="AF336" s="301"/>
      <c r="AG336" s="301"/>
      <c r="AH336" s="301"/>
      <c r="AI336" s="301"/>
      <c r="AJ336" s="301"/>
      <c r="AK336" s="301"/>
      <c r="AL336" s="301"/>
      <c r="AM336" s="142"/>
      <c r="AN336" s="142"/>
      <c r="AO336" s="427" t="s">
        <v>202</v>
      </c>
      <c r="AP336" s="13"/>
      <c r="AQ336" s="13"/>
      <c r="AR336" s="13"/>
      <c r="AS336" s="13"/>
      <c r="AT336" s="13"/>
      <c r="AU336" s="13"/>
      <c r="AV336" s="13"/>
      <c r="AW336" s="13"/>
      <c r="AX336" s="13"/>
      <c r="AY336" s="13"/>
      <c r="AZ336" s="13"/>
      <c r="BA336" s="13"/>
      <c r="BB336" s="13"/>
    </row>
    <row r="337" spans="1:54" s="108" customFormat="1" ht="267.75" hidden="1" outlineLevel="1">
      <c r="A337" s="89">
        <f t="shared" si="65"/>
        <v>10</v>
      </c>
      <c r="B337" s="104" t="s">
        <v>287</v>
      </c>
      <c r="C337" s="472" t="s">
        <v>375</v>
      </c>
      <c r="D337" s="60">
        <v>133</v>
      </c>
      <c r="E337" s="28" t="s">
        <v>389</v>
      </c>
      <c r="F337" s="59">
        <v>11</v>
      </c>
      <c r="G337" s="59" t="s">
        <v>79</v>
      </c>
      <c r="H337" s="59">
        <v>5220201</v>
      </c>
      <c r="I337" s="373" t="s">
        <v>51</v>
      </c>
      <c r="J337" s="96" t="s">
        <v>417</v>
      </c>
      <c r="K337" s="39" t="s">
        <v>219</v>
      </c>
      <c r="L337" s="39">
        <v>2007</v>
      </c>
      <c r="M337" s="41">
        <v>2010</v>
      </c>
      <c r="N337" s="103">
        <v>107.48</v>
      </c>
      <c r="O337" s="98">
        <v>103.867</v>
      </c>
      <c r="P337" s="100">
        <f>N337-O337</f>
        <v>3.613</v>
      </c>
      <c r="Q337" s="23" t="s">
        <v>410</v>
      </c>
      <c r="R337" s="89">
        <v>1700</v>
      </c>
      <c r="S337" s="89"/>
      <c r="T337" s="98"/>
      <c r="U337" s="98"/>
      <c r="V337" s="87"/>
      <c r="W337" s="192">
        <f>U337+V337</f>
        <v>0</v>
      </c>
      <c r="X337" s="98"/>
      <c r="Y337" s="98"/>
      <c r="Z337" s="98"/>
      <c r="AA337" s="98"/>
      <c r="AB337" s="98">
        <f>W337+Y337+AA337</f>
        <v>0</v>
      </c>
      <c r="AC337" s="98">
        <f>AA337*0.05</f>
        <v>0</v>
      </c>
      <c r="AD337" s="98">
        <f t="shared" si="64"/>
        <v>3.613</v>
      </c>
      <c r="AE337" s="25"/>
      <c r="AF337" s="25"/>
      <c r="AG337" s="25"/>
      <c r="AH337" s="25"/>
      <c r="AI337" s="25"/>
      <c r="AJ337" s="25"/>
      <c r="AK337" s="25"/>
      <c r="AL337" s="25"/>
      <c r="AM337" s="155" t="s">
        <v>690</v>
      </c>
      <c r="AN337" s="155"/>
      <c r="AO337" s="434" t="s">
        <v>7</v>
      </c>
    </row>
    <row r="338" spans="1:54" ht="153" hidden="1" outlineLevel="1">
      <c r="A338" s="89">
        <f t="shared" si="65"/>
        <v>11</v>
      </c>
      <c r="B338" s="93" t="s">
        <v>187</v>
      </c>
      <c r="C338" s="469" t="s">
        <v>178</v>
      </c>
      <c r="D338" s="30">
        <v>133</v>
      </c>
      <c r="E338" s="28" t="s">
        <v>389</v>
      </c>
      <c r="F338" s="59" t="s">
        <v>372</v>
      </c>
      <c r="G338" s="59" t="s">
        <v>79</v>
      </c>
      <c r="H338" s="59">
        <v>1027000</v>
      </c>
      <c r="I338" s="89"/>
      <c r="J338" s="32"/>
      <c r="K338" s="39"/>
      <c r="L338" s="41">
        <v>2004</v>
      </c>
      <c r="M338" s="41"/>
      <c r="N338" s="11">
        <v>69.790999999999997</v>
      </c>
      <c r="O338" s="11">
        <v>69.790999999999997</v>
      </c>
      <c r="P338" s="40">
        <f t="shared" si="62"/>
        <v>0</v>
      </c>
      <c r="Q338" s="29" t="s">
        <v>192</v>
      </c>
      <c r="R338" s="41">
        <v>5</v>
      </c>
      <c r="S338" s="41"/>
      <c r="T338" s="12"/>
      <c r="U338" s="148"/>
      <c r="V338" s="139"/>
      <c r="W338" s="727"/>
      <c r="X338" s="148"/>
      <c r="Y338" s="148"/>
      <c r="Z338" s="148"/>
      <c r="AA338" s="148"/>
      <c r="AB338" s="148"/>
      <c r="AC338" s="148"/>
      <c r="AD338" s="148">
        <f t="shared" si="64"/>
        <v>0</v>
      </c>
      <c r="AE338" s="301"/>
      <c r="AF338" s="301"/>
      <c r="AG338" s="301"/>
      <c r="AH338" s="301"/>
      <c r="AI338" s="301"/>
      <c r="AJ338" s="301"/>
      <c r="AK338" s="301"/>
      <c r="AL338" s="301"/>
      <c r="AM338" s="142"/>
      <c r="AN338" s="142"/>
      <c r="AO338" s="428" t="s">
        <v>479</v>
      </c>
      <c r="AP338" s="2"/>
      <c r="AQ338" s="2"/>
      <c r="AR338" s="2"/>
      <c r="AS338" s="2"/>
      <c r="AT338" s="2"/>
      <c r="AU338" s="2"/>
      <c r="AV338" s="2"/>
      <c r="AW338" s="2"/>
      <c r="AX338" s="2"/>
      <c r="AY338" s="2"/>
      <c r="AZ338" s="2"/>
      <c r="BA338" s="2"/>
      <c r="BB338" s="2"/>
    </row>
    <row r="339" spans="1:54" ht="99" hidden="1" outlineLevel="1">
      <c r="A339" s="89">
        <f t="shared" si="65"/>
        <v>12</v>
      </c>
      <c r="B339" s="93" t="s">
        <v>361</v>
      </c>
      <c r="C339" s="469" t="s">
        <v>178</v>
      </c>
      <c r="D339" s="30">
        <v>133</v>
      </c>
      <c r="E339" s="28" t="s">
        <v>389</v>
      </c>
      <c r="F339" s="59" t="s">
        <v>372</v>
      </c>
      <c r="G339" s="59" t="s">
        <v>79</v>
      </c>
      <c r="H339" s="59">
        <v>1027000</v>
      </c>
      <c r="I339" s="89"/>
      <c r="J339" s="32"/>
      <c r="K339" s="39"/>
      <c r="L339" s="41"/>
      <c r="M339" s="41"/>
      <c r="N339" s="11">
        <v>9.3279999999999994</v>
      </c>
      <c r="O339" s="11">
        <v>9.2469999999999999</v>
      </c>
      <c r="P339" s="40">
        <f t="shared" si="62"/>
        <v>8.1000000000000003E-2</v>
      </c>
      <c r="Q339" s="29" t="s">
        <v>192</v>
      </c>
      <c r="R339" s="41">
        <v>2</v>
      </c>
      <c r="S339" s="41"/>
      <c r="T339" s="12"/>
      <c r="U339" s="148"/>
      <c r="V339" s="139"/>
      <c r="W339" s="727"/>
      <c r="X339" s="148"/>
      <c r="Y339" s="148"/>
      <c r="Z339" s="148"/>
      <c r="AA339" s="148"/>
      <c r="AB339" s="148"/>
      <c r="AC339" s="148"/>
      <c r="AD339" s="148">
        <f t="shared" si="64"/>
        <v>8.1000000000000003E-2</v>
      </c>
      <c r="AE339" s="301"/>
      <c r="AF339" s="301"/>
      <c r="AG339" s="301"/>
      <c r="AH339" s="301"/>
      <c r="AI339" s="301"/>
      <c r="AJ339" s="301"/>
      <c r="AK339" s="301"/>
      <c r="AL339" s="301"/>
      <c r="AM339" s="142"/>
      <c r="AN339" s="142"/>
      <c r="AO339" s="428" t="s">
        <v>152</v>
      </c>
      <c r="AP339" s="2"/>
      <c r="AQ339" s="2"/>
      <c r="AR339" s="2"/>
      <c r="AS339" s="2"/>
      <c r="AT339" s="2"/>
      <c r="AU339" s="2"/>
      <c r="AV339" s="2"/>
      <c r="AW339" s="2"/>
      <c r="AX339" s="2"/>
      <c r="AY339" s="2"/>
      <c r="AZ339" s="2"/>
      <c r="BA339" s="2"/>
      <c r="BB339" s="2"/>
    </row>
    <row r="340" spans="1:54" ht="76.5" hidden="1" outlineLevel="1">
      <c r="A340" s="89">
        <f t="shared" si="65"/>
        <v>13</v>
      </c>
      <c r="B340" s="105" t="s">
        <v>556</v>
      </c>
      <c r="C340" s="469" t="s">
        <v>178</v>
      </c>
      <c r="D340" s="30">
        <v>133</v>
      </c>
      <c r="E340" s="28" t="s">
        <v>389</v>
      </c>
      <c r="F340" s="59" t="s">
        <v>372</v>
      </c>
      <c r="G340" s="59" t="s">
        <v>79</v>
      </c>
      <c r="H340" s="59">
        <v>1027000</v>
      </c>
      <c r="I340" s="89"/>
      <c r="J340" s="28"/>
      <c r="K340" s="39"/>
      <c r="L340" s="41"/>
      <c r="M340" s="41"/>
      <c r="N340" s="11">
        <v>24.055</v>
      </c>
      <c r="O340" s="11">
        <v>11.505000000000001</v>
      </c>
      <c r="P340" s="40">
        <f t="shared" si="62"/>
        <v>12.55</v>
      </c>
      <c r="Q340" s="29"/>
      <c r="R340" s="41"/>
      <c r="S340" s="41"/>
      <c r="T340" s="12"/>
      <c r="U340" s="148"/>
      <c r="V340" s="139"/>
      <c r="W340" s="727"/>
      <c r="X340" s="148"/>
      <c r="Y340" s="148"/>
      <c r="Z340" s="148"/>
      <c r="AA340" s="148"/>
      <c r="AB340" s="148"/>
      <c r="AC340" s="148"/>
      <c r="AD340" s="148">
        <f t="shared" si="64"/>
        <v>12.55</v>
      </c>
      <c r="AE340" s="301"/>
      <c r="AF340" s="301"/>
      <c r="AG340" s="301"/>
      <c r="AH340" s="301"/>
      <c r="AI340" s="301"/>
      <c r="AJ340" s="301"/>
      <c r="AK340" s="301"/>
      <c r="AL340" s="301"/>
      <c r="AM340" s="142"/>
      <c r="AN340" s="142"/>
      <c r="AO340" s="428"/>
      <c r="AP340" s="2"/>
      <c r="AQ340" s="2"/>
      <c r="AR340" s="2"/>
      <c r="AS340" s="2"/>
      <c r="AT340" s="2"/>
      <c r="AU340" s="2"/>
      <c r="AV340" s="2"/>
      <c r="AW340" s="2"/>
      <c r="AX340" s="2"/>
      <c r="AY340" s="2"/>
      <c r="AZ340" s="2"/>
      <c r="BA340" s="2"/>
      <c r="BB340" s="2"/>
    </row>
    <row r="341" spans="1:54" s="13" customFormat="1" ht="153" hidden="1" outlineLevel="1" collapsed="1">
      <c r="A341" s="89">
        <f t="shared" si="65"/>
        <v>14</v>
      </c>
      <c r="B341" s="105" t="s">
        <v>355</v>
      </c>
      <c r="C341" s="469" t="s">
        <v>178</v>
      </c>
      <c r="D341" s="30">
        <v>133</v>
      </c>
      <c r="E341" s="28" t="s">
        <v>389</v>
      </c>
      <c r="F341" s="59" t="s">
        <v>372</v>
      </c>
      <c r="G341" s="59" t="s">
        <v>79</v>
      </c>
      <c r="H341" s="59">
        <v>1027000</v>
      </c>
      <c r="I341" s="89"/>
      <c r="J341" s="28"/>
      <c r="K341" s="39"/>
      <c r="L341" s="41"/>
      <c r="M341" s="41"/>
      <c r="N341" s="11">
        <v>0.36</v>
      </c>
      <c r="O341" s="11">
        <v>25.823</v>
      </c>
      <c r="P341" s="40">
        <f t="shared" si="62"/>
        <v>-25.463000000000001</v>
      </c>
      <c r="Q341" s="29"/>
      <c r="R341" s="41"/>
      <c r="S341" s="41"/>
      <c r="T341" s="12"/>
      <c r="U341" s="148"/>
      <c r="V341" s="139"/>
      <c r="W341" s="727"/>
      <c r="X341" s="148"/>
      <c r="Y341" s="148"/>
      <c r="Z341" s="148"/>
      <c r="AA341" s="148"/>
      <c r="AB341" s="148"/>
      <c r="AC341" s="148"/>
      <c r="AD341" s="148">
        <f t="shared" si="64"/>
        <v>-25.463000000000001</v>
      </c>
      <c r="AE341" s="301"/>
      <c r="AF341" s="301"/>
      <c r="AG341" s="301"/>
      <c r="AH341" s="301"/>
      <c r="AI341" s="301"/>
      <c r="AJ341" s="301"/>
      <c r="AK341" s="301"/>
      <c r="AL341" s="301"/>
      <c r="AM341" s="142"/>
      <c r="AN341" s="142"/>
      <c r="AO341" s="428"/>
      <c r="AP341" s="2"/>
      <c r="AQ341" s="2"/>
      <c r="AR341" s="2"/>
      <c r="AS341" s="2"/>
      <c r="AT341" s="2"/>
      <c r="AU341" s="2"/>
      <c r="AV341" s="2"/>
      <c r="AW341" s="2"/>
      <c r="AX341" s="2"/>
      <c r="AY341" s="2"/>
      <c r="AZ341" s="2"/>
      <c r="BA341" s="2"/>
      <c r="BB341" s="2"/>
    </row>
    <row r="342" spans="1:54" s="13" customFormat="1" ht="76.5" hidden="1" outlineLevel="1">
      <c r="A342" s="89">
        <f t="shared" si="65"/>
        <v>15</v>
      </c>
      <c r="B342" s="105" t="s">
        <v>661</v>
      </c>
      <c r="C342" s="469" t="s">
        <v>178</v>
      </c>
      <c r="D342" s="30">
        <v>133</v>
      </c>
      <c r="E342" s="28" t="s">
        <v>389</v>
      </c>
      <c r="F342" s="59" t="s">
        <v>372</v>
      </c>
      <c r="G342" s="59" t="s">
        <v>79</v>
      </c>
      <c r="H342" s="59">
        <v>1027000</v>
      </c>
      <c r="I342" s="89"/>
      <c r="J342" s="28"/>
      <c r="K342" s="39"/>
      <c r="L342" s="41"/>
      <c r="M342" s="41"/>
      <c r="N342" s="11">
        <v>123.828</v>
      </c>
      <c r="O342" s="11">
        <v>123.828</v>
      </c>
      <c r="P342" s="40">
        <f t="shared" si="62"/>
        <v>0</v>
      </c>
      <c r="Q342" s="29"/>
      <c r="R342" s="41"/>
      <c r="S342" s="41"/>
      <c r="T342" s="12"/>
      <c r="U342" s="148"/>
      <c r="V342" s="139"/>
      <c r="W342" s="727"/>
      <c r="X342" s="148"/>
      <c r="Y342" s="148"/>
      <c r="Z342" s="148"/>
      <c r="AA342" s="148"/>
      <c r="AB342" s="148"/>
      <c r="AC342" s="148"/>
      <c r="AD342" s="148">
        <f t="shared" si="64"/>
        <v>0</v>
      </c>
      <c r="AE342" s="301"/>
      <c r="AF342" s="301"/>
      <c r="AG342" s="301"/>
      <c r="AH342" s="301"/>
      <c r="AI342" s="301"/>
      <c r="AJ342" s="301"/>
      <c r="AK342" s="301"/>
      <c r="AL342" s="301"/>
      <c r="AM342" s="142"/>
      <c r="AN342" s="142"/>
      <c r="AO342" s="428"/>
      <c r="AP342" s="2"/>
      <c r="AQ342" s="2"/>
      <c r="AR342" s="2"/>
      <c r="AS342" s="2"/>
      <c r="AT342" s="2"/>
      <c r="AU342" s="2"/>
      <c r="AV342" s="2"/>
      <c r="AW342" s="2"/>
      <c r="AX342" s="2"/>
      <c r="AY342" s="2"/>
      <c r="AZ342" s="2"/>
      <c r="BA342" s="2"/>
      <c r="BB342" s="2"/>
    </row>
    <row r="343" spans="1:54" ht="114.75" hidden="1" outlineLevel="1">
      <c r="A343" s="89">
        <f t="shared" si="65"/>
        <v>16</v>
      </c>
      <c r="B343" s="109" t="s">
        <v>539</v>
      </c>
      <c r="C343" s="469" t="s">
        <v>178</v>
      </c>
      <c r="D343" s="30">
        <v>133</v>
      </c>
      <c r="E343" s="28" t="s">
        <v>389</v>
      </c>
      <c r="F343" s="59" t="s">
        <v>372</v>
      </c>
      <c r="G343" s="59" t="s">
        <v>79</v>
      </c>
      <c r="H343" s="59">
        <v>1027000</v>
      </c>
      <c r="I343" s="621"/>
      <c r="J343" s="67"/>
      <c r="K343" s="310"/>
      <c r="L343" s="41">
        <v>2003</v>
      </c>
      <c r="M343" s="41"/>
      <c r="N343" s="75">
        <v>38.573</v>
      </c>
      <c r="O343" s="11">
        <v>38.573</v>
      </c>
      <c r="P343" s="40">
        <f t="shared" si="62"/>
        <v>0</v>
      </c>
      <c r="Q343" s="29"/>
      <c r="R343" s="41"/>
      <c r="S343" s="41"/>
      <c r="T343" s="12"/>
      <c r="U343" s="148"/>
      <c r="V343" s="139"/>
      <c r="W343" s="727"/>
      <c r="X343" s="148"/>
      <c r="Y343" s="148"/>
      <c r="Z343" s="148"/>
      <c r="AA343" s="148"/>
      <c r="AB343" s="148"/>
      <c r="AC343" s="148"/>
      <c r="AD343" s="148">
        <f t="shared" si="64"/>
        <v>0</v>
      </c>
      <c r="AE343" s="301"/>
      <c r="AF343" s="301"/>
      <c r="AG343" s="301"/>
      <c r="AH343" s="301"/>
      <c r="AI343" s="301"/>
      <c r="AJ343" s="301"/>
      <c r="AK343" s="301"/>
      <c r="AL343" s="301"/>
      <c r="AM343" s="142"/>
      <c r="AN343" s="142"/>
      <c r="AO343" s="428" t="s">
        <v>348</v>
      </c>
      <c r="AP343" s="2"/>
      <c r="AQ343" s="2"/>
      <c r="AR343" s="2"/>
      <c r="AS343" s="2"/>
      <c r="AT343" s="2"/>
      <c r="AU343" s="2"/>
      <c r="AV343" s="2"/>
      <c r="AW343" s="2"/>
      <c r="AX343" s="2"/>
      <c r="AY343" s="2"/>
      <c r="AZ343" s="2"/>
      <c r="BA343" s="2"/>
      <c r="BB343" s="2"/>
    </row>
    <row r="344" spans="1:54" s="2" customFormat="1" ht="114.75" hidden="1" outlineLevel="1">
      <c r="A344" s="89">
        <f t="shared" si="65"/>
        <v>17</v>
      </c>
      <c r="B344" s="92" t="s">
        <v>104</v>
      </c>
      <c r="C344" s="469" t="s">
        <v>178</v>
      </c>
      <c r="D344" s="30">
        <v>133</v>
      </c>
      <c r="E344" s="28" t="s">
        <v>389</v>
      </c>
      <c r="F344" s="59" t="s">
        <v>372</v>
      </c>
      <c r="G344" s="59" t="s">
        <v>79</v>
      </c>
      <c r="H344" s="59">
        <v>1027000</v>
      </c>
      <c r="I344" s="89"/>
      <c r="J344" s="32"/>
      <c r="K344" s="39"/>
      <c r="L344" s="41">
        <v>2002</v>
      </c>
      <c r="M344" s="41"/>
      <c r="N344" s="11">
        <v>99.182000000000002</v>
      </c>
      <c r="O344" s="11">
        <v>99.182000000000002</v>
      </c>
      <c r="P344" s="40">
        <f t="shared" si="62"/>
        <v>0</v>
      </c>
      <c r="Q344" s="29" t="s">
        <v>192</v>
      </c>
      <c r="R344" s="41">
        <v>7</v>
      </c>
      <c r="S344" s="41"/>
      <c r="T344" s="12"/>
      <c r="U344" s="148"/>
      <c r="V344" s="139"/>
      <c r="W344" s="727"/>
      <c r="X344" s="148"/>
      <c r="Y344" s="148"/>
      <c r="Z344" s="148"/>
      <c r="AA344" s="148"/>
      <c r="AB344" s="148"/>
      <c r="AC344" s="148"/>
      <c r="AD344" s="148">
        <f t="shared" si="64"/>
        <v>0</v>
      </c>
      <c r="AE344" s="301"/>
      <c r="AF344" s="301"/>
      <c r="AG344" s="301"/>
      <c r="AH344" s="301"/>
      <c r="AI344" s="301"/>
      <c r="AJ344" s="301"/>
      <c r="AK344" s="301"/>
      <c r="AL344" s="301"/>
      <c r="AM344" s="142"/>
      <c r="AN344" s="142"/>
      <c r="AO344" s="428" t="s">
        <v>94</v>
      </c>
    </row>
    <row r="345" spans="1:54" s="13" customFormat="1" ht="114.75" hidden="1" outlineLevel="1">
      <c r="A345" s="89">
        <f t="shared" si="65"/>
        <v>18</v>
      </c>
      <c r="B345" s="92" t="s">
        <v>105</v>
      </c>
      <c r="C345" s="469" t="s">
        <v>178</v>
      </c>
      <c r="D345" s="30">
        <v>133</v>
      </c>
      <c r="E345" s="28" t="s">
        <v>389</v>
      </c>
      <c r="F345" s="59" t="s">
        <v>372</v>
      </c>
      <c r="G345" s="59" t="s">
        <v>79</v>
      </c>
      <c r="H345" s="59">
        <v>1027000</v>
      </c>
      <c r="I345" s="89"/>
      <c r="J345" s="32"/>
      <c r="K345" s="39"/>
      <c r="L345" s="41">
        <v>2005</v>
      </c>
      <c r="M345" s="41"/>
      <c r="N345" s="11">
        <v>89.254000000000005</v>
      </c>
      <c r="O345" s="11">
        <v>89.254000000000005</v>
      </c>
      <c r="P345" s="40">
        <f t="shared" si="62"/>
        <v>0</v>
      </c>
      <c r="Q345" s="29" t="s">
        <v>192</v>
      </c>
      <c r="R345" s="41">
        <v>12</v>
      </c>
      <c r="S345" s="41"/>
      <c r="T345" s="12"/>
      <c r="U345" s="148"/>
      <c r="V345" s="139"/>
      <c r="W345" s="727"/>
      <c r="X345" s="148"/>
      <c r="Y345" s="148"/>
      <c r="Z345" s="148"/>
      <c r="AA345" s="148"/>
      <c r="AB345" s="148"/>
      <c r="AC345" s="148"/>
      <c r="AD345" s="148">
        <f t="shared" si="64"/>
        <v>0</v>
      </c>
      <c r="AE345" s="301"/>
      <c r="AF345" s="301"/>
      <c r="AG345" s="301"/>
      <c r="AH345" s="301"/>
      <c r="AI345" s="301"/>
      <c r="AJ345" s="301"/>
      <c r="AK345" s="301"/>
      <c r="AL345" s="301"/>
      <c r="AM345" s="142"/>
      <c r="AN345" s="142"/>
      <c r="AO345" s="428" t="s">
        <v>95</v>
      </c>
      <c r="AP345" s="2"/>
      <c r="AQ345" s="2"/>
      <c r="AR345" s="2"/>
      <c r="AS345" s="2"/>
      <c r="AT345" s="2"/>
      <c r="AU345" s="2"/>
      <c r="AV345" s="2"/>
      <c r="AW345" s="2"/>
      <c r="AX345" s="2"/>
      <c r="AY345" s="2"/>
      <c r="AZ345" s="2"/>
      <c r="BA345" s="2"/>
      <c r="BB345" s="2"/>
    </row>
    <row r="346" spans="1:54" s="2" customFormat="1" ht="114.75" hidden="1" outlineLevel="1">
      <c r="A346" s="89">
        <f t="shared" si="65"/>
        <v>19</v>
      </c>
      <c r="B346" s="92" t="s">
        <v>222</v>
      </c>
      <c r="C346" s="469" t="s">
        <v>178</v>
      </c>
      <c r="D346" s="30">
        <v>133</v>
      </c>
      <c r="E346" s="28" t="s">
        <v>389</v>
      </c>
      <c r="F346" s="59" t="s">
        <v>372</v>
      </c>
      <c r="G346" s="59" t="s">
        <v>79</v>
      </c>
      <c r="H346" s="59">
        <v>1027000</v>
      </c>
      <c r="I346" s="89"/>
      <c r="J346" s="32"/>
      <c r="K346" s="39"/>
      <c r="L346" s="41"/>
      <c r="M346" s="41"/>
      <c r="N346" s="11"/>
      <c r="O346" s="11">
        <v>0</v>
      </c>
      <c r="P346" s="40">
        <f t="shared" si="62"/>
        <v>0</v>
      </c>
      <c r="Q346" s="29"/>
      <c r="R346" s="41"/>
      <c r="S346" s="41"/>
      <c r="T346" s="12"/>
      <c r="U346" s="148"/>
      <c r="V346" s="139"/>
      <c r="W346" s="727"/>
      <c r="X346" s="148"/>
      <c r="Y346" s="148"/>
      <c r="Z346" s="148"/>
      <c r="AA346" s="148"/>
      <c r="AB346" s="148"/>
      <c r="AC346" s="148"/>
      <c r="AD346" s="148">
        <f t="shared" si="64"/>
        <v>0</v>
      </c>
      <c r="AE346" s="301"/>
      <c r="AF346" s="301"/>
      <c r="AG346" s="301"/>
      <c r="AH346" s="301"/>
      <c r="AI346" s="301"/>
      <c r="AJ346" s="301"/>
      <c r="AK346" s="301"/>
      <c r="AL346" s="301"/>
      <c r="AM346" s="142"/>
      <c r="AN346" s="142"/>
      <c r="AO346" s="428"/>
    </row>
    <row r="347" spans="1:54" s="13" customFormat="1" hidden="1" outlineLevel="1">
      <c r="A347" s="89">
        <f t="shared" si="65"/>
        <v>20</v>
      </c>
      <c r="B347" s="93" t="s">
        <v>110</v>
      </c>
      <c r="C347" s="469" t="s">
        <v>178</v>
      </c>
      <c r="D347" s="30">
        <v>133</v>
      </c>
      <c r="E347" s="28" t="s">
        <v>389</v>
      </c>
      <c r="F347" s="59" t="s">
        <v>372</v>
      </c>
      <c r="G347" s="59" t="s">
        <v>79</v>
      </c>
      <c r="H347" s="59">
        <v>1027000</v>
      </c>
      <c r="I347" s="89"/>
      <c r="J347" s="32"/>
      <c r="K347" s="39" t="s">
        <v>220</v>
      </c>
      <c r="L347" s="41" t="s">
        <v>223</v>
      </c>
      <c r="M347" s="41"/>
      <c r="N347" s="49">
        <v>1.59</v>
      </c>
      <c r="O347" s="37">
        <v>1.587</v>
      </c>
      <c r="P347" s="40">
        <f t="shared" si="62"/>
        <v>3.0000000000000001E-3</v>
      </c>
      <c r="Q347" s="29"/>
      <c r="R347" s="41"/>
      <c r="S347" s="41"/>
      <c r="T347" s="37"/>
      <c r="U347" s="148"/>
      <c r="V347" s="53"/>
      <c r="W347" s="727"/>
      <c r="X347" s="148"/>
      <c r="Y347" s="148"/>
      <c r="Z347" s="148"/>
      <c r="AA347" s="148"/>
      <c r="AB347" s="148"/>
      <c r="AC347" s="148"/>
      <c r="AD347" s="148">
        <f t="shared" si="64"/>
        <v>3.0000000000000001E-3</v>
      </c>
      <c r="AE347" s="301"/>
      <c r="AF347" s="301"/>
      <c r="AG347" s="301"/>
      <c r="AH347" s="301"/>
      <c r="AI347" s="301"/>
      <c r="AJ347" s="301"/>
      <c r="AK347" s="301"/>
      <c r="AL347" s="301"/>
      <c r="AM347" s="142"/>
      <c r="AN347" s="142"/>
      <c r="AO347" s="428"/>
      <c r="AP347" s="5"/>
      <c r="AQ347" s="5"/>
      <c r="AR347" s="5"/>
      <c r="AS347" s="5"/>
      <c r="AT347" s="5"/>
      <c r="AU347" s="5"/>
      <c r="AV347" s="5"/>
      <c r="AW347" s="5"/>
      <c r="AX347" s="5"/>
      <c r="AY347" s="5"/>
      <c r="AZ347" s="5"/>
      <c r="BA347" s="5"/>
      <c r="BB347" s="5"/>
    </row>
    <row r="348" spans="1:54" s="2" customFormat="1" ht="114.75" hidden="1" outlineLevel="1">
      <c r="A348" s="89">
        <f t="shared" si="65"/>
        <v>21</v>
      </c>
      <c r="B348" s="135" t="s">
        <v>339</v>
      </c>
      <c r="C348" s="469" t="s">
        <v>144</v>
      </c>
      <c r="D348" s="30">
        <v>133</v>
      </c>
      <c r="E348" s="56" t="s">
        <v>477</v>
      </c>
      <c r="F348" s="56" t="s">
        <v>304</v>
      </c>
      <c r="G348" s="58" t="s">
        <v>371</v>
      </c>
      <c r="H348" s="58">
        <v>1028000</v>
      </c>
      <c r="I348" s="624"/>
      <c r="J348" s="58">
        <v>0</v>
      </c>
      <c r="K348" s="39" t="s">
        <v>219</v>
      </c>
      <c r="L348" s="41">
        <v>2007</v>
      </c>
      <c r="M348" s="41"/>
      <c r="N348" s="12">
        <v>40.200000000000003</v>
      </c>
      <c r="O348" s="10">
        <v>36.073</v>
      </c>
      <c r="P348" s="40">
        <f t="shared" si="62"/>
        <v>4.1269999999999998</v>
      </c>
      <c r="Q348" s="29" t="s">
        <v>659</v>
      </c>
      <c r="R348" s="41">
        <v>1</v>
      </c>
      <c r="S348" s="641"/>
      <c r="T348" s="10"/>
      <c r="U348" s="148"/>
      <c r="V348" s="53"/>
      <c r="W348" s="727"/>
      <c r="X348" s="148"/>
      <c r="Y348" s="148"/>
      <c r="Z348" s="148"/>
      <c r="AA348" s="148"/>
      <c r="AB348" s="148"/>
      <c r="AC348" s="148"/>
      <c r="AD348" s="148">
        <f t="shared" si="64"/>
        <v>4.1269999999999998</v>
      </c>
      <c r="AE348" s="301"/>
      <c r="AF348" s="301"/>
      <c r="AG348" s="301"/>
      <c r="AH348" s="301"/>
      <c r="AI348" s="301"/>
      <c r="AJ348" s="301"/>
      <c r="AK348" s="301"/>
      <c r="AL348" s="301"/>
      <c r="AM348" s="142"/>
      <c r="AN348" s="142"/>
      <c r="AO348" s="428" t="s">
        <v>290</v>
      </c>
    </row>
    <row r="349" spans="1:54" s="2" customFormat="1" ht="198" hidden="1" outlineLevel="1">
      <c r="A349" s="89">
        <f t="shared" si="65"/>
        <v>22</v>
      </c>
      <c r="B349" s="109" t="s">
        <v>65</v>
      </c>
      <c r="C349" s="469" t="s">
        <v>458</v>
      </c>
      <c r="D349" s="65"/>
      <c r="E349" s="65"/>
      <c r="F349" s="65"/>
      <c r="G349" s="65"/>
      <c r="H349" s="65"/>
      <c r="I349" s="621"/>
      <c r="J349" s="67"/>
      <c r="K349" s="310"/>
      <c r="L349" s="41">
        <v>2004</v>
      </c>
      <c r="M349" s="41"/>
      <c r="N349" s="26">
        <v>45.722000000000001</v>
      </c>
      <c r="O349" s="45">
        <v>50.83</v>
      </c>
      <c r="P349" s="40">
        <f t="shared" si="62"/>
        <v>-5.1079999999999997</v>
      </c>
      <c r="Q349" s="29" t="s">
        <v>657</v>
      </c>
      <c r="R349" s="41" t="s">
        <v>149</v>
      </c>
      <c r="S349" s="41"/>
      <c r="T349" s="45"/>
      <c r="U349" s="148"/>
      <c r="V349" s="53"/>
      <c r="W349" s="727"/>
      <c r="X349" s="148"/>
      <c r="Y349" s="148"/>
      <c r="Z349" s="148"/>
      <c r="AA349" s="148"/>
      <c r="AB349" s="148"/>
      <c r="AC349" s="148"/>
      <c r="AD349" s="148">
        <f t="shared" si="64"/>
        <v>-5.1079999999999997</v>
      </c>
      <c r="AE349" s="301"/>
      <c r="AF349" s="301"/>
      <c r="AG349" s="301"/>
      <c r="AH349" s="301"/>
      <c r="AI349" s="301"/>
      <c r="AJ349" s="301"/>
      <c r="AK349" s="301"/>
      <c r="AL349" s="301"/>
      <c r="AM349" s="142"/>
      <c r="AN349" s="142"/>
      <c r="AO349" s="428" t="s">
        <v>308</v>
      </c>
      <c r="AP349" s="5"/>
      <c r="AQ349" s="5"/>
      <c r="AR349" s="5"/>
      <c r="AS349" s="5"/>
      <c r="AT349" s="5"/>
      <c r="AU349" s="5"/>
      <c r="AV349" s="5"/>
      <c r="AW349" s="5"/>
      <c r="AX349" s="5"/>
      <c r="AY349" s="5"/>
      <c r="AZ349" s="5"/>
      <c r="BA349" s="5"/>
      <c r="BB349" s="5"/>
    </row>
    <row r="350" spans="1:54" s="2" customFormat="1" ht="114.75" hidden="1" outlineLevel="1">
      <c r="A350" s="89">
        <f t="shared" si="65"/>
        <v>23</v>
      </c>
      <c r="B350" s="93" t="s">
        <v>272</v>
      </c>
      <c r="C350" s="469" t="s">
        <v>530</v>
      </c>
      <c r="D350" s="33"/>
      <c r="E350" s="33"/>
      <c r="F350" s="33"/>
      <c r="G350" s="33"/>
      <c r="H350" s="33"/>
      <c r="I350" s="89"/>
      <c r="J350" s="32"/>
      <c r="K350" s="39"/>
      <c r="L350" s="41">
        <v>2005</v>
      </c>
      <c r="M350" s="41"/>
      <c r="N350" s="11">
        <f>20.434+3.295</f>
        <v>23.728999999999999</v>
      </c>
      <c r="O350" s="12">
        <v>20.507000000000001</v>
      </c>
      <c r="P350" s="40">
        <f t="shared" si="62"/>
        <v>3.222</v>
      </c>
      <c r="Q350" s="29" t="s">
        <v>192</v>
      </c>
      <c r="R350" s="41">
        <v>2</v>
      </c>
      <c r="S350" s="41"/>
      <c r="T350" s="12"/>
      <c r="U350" s="148"/>
      <c r="V350" s="53"/>
      <c r="W350" s="727"/>
      <c r="X350" s="148"/>
      <c r="Y350" s="148"/>
      <c r="Z350" s="148"/>
      <c r="AA350" s="148"/>
      <c r="AB350" s="148"/>
      <c r="AC350" s="148"/>
      <c r="AD350" s="148">
        <f t="shared" si="64"/>
        <v>3.222</v>
      </c>
      <c r="AE350" s="301"/>
      <c r="AF350" s="301"/>
      <c r="AG350" s="301"/>
      <c r="AH350" s="301"/>
      <c r="AI350" s="301"/>
      <c r="AJ350" s="301"/>
      <c r="AK350" s="301"/>
      <c r="AL350" s="301"/>
      <c r="AM350" s="142"/>
      <c r="AN350" s="142"/>
      <c r="AO350" s="428" t="s">
        <v>513</v>
      </c>
      <c r="AP350" s="5"/>
      <c r="AQ350" s="5"/>
      <c r="AR350" s="5"/>
      <c r="AS350" s="5"/>
      <c r="AT350" s="5"/>
      <c r="AU350" s="5"/>
      <c r="AV350" s="5"/>
      <c r="AW350" s="5"/>
      <c r="AX350" s="5"/>
      <c r="AY350" s="5"/>
      <c r="AZ350" s="5"/>
      <c r="BA350" s="5"/>
      <c r="BB350" s="5"/>
    </row>
    <row r="351" spans="1:54" s="13" customFormat="1" ht="83.25" hidden="1" customHeight="1" outlineLevel="1" collapsed="1">
      <c r="A351" s="89">
        <f t="shared" si="65"/>
        <v>24</v>
      </c>
      <c r="B351" s="92" t="s">
        <v>216</v>
      </c>
      <c r="C351" s="472" t="s">
        <v>61</v>
      </c>
      <c r="D351" s="34"/>
      <c r="E351" s="34"/>
      <c r="F351" s="34"/>
      <c r="G351" s="34"/>
      <c r="H351" s="34"/>
      <c r="I351" s="89"/>
      <c r="J351" s="32"/>
      <c r="K351" s="39"/>
      <c r="L351" s="41">
        <v>2002</v>
      </c>
      <c r="M351" s="41"/>
      <c r="N351" s="12">
        <v>63.424999999999997</v>
      </c>
      <c r="O351" s="12">
        <v>48.783999999999999</v>
      </c>
      <c r="P351" s="40">
        <f t="shared" si="62"/>
        <v>14.641</v>
      </c>
      <c r="Q351" s="29" t="s">
        <v>420</v>
      </c>
      <c r="R351" s="41" t="s">
        <v>334</v>
      </c>
      <c r="S351" s="41"/>
      <c r="T351" s="10"/>
      <c r="U351" s="148"/>
      <c r="V351" s="53"/>
      <c r="W351" s="727"/>
      <c r="X351" s="148"/>
      <c r="Y351" s="148"/>
      <c r="Z351" s="148"/>
      <c r="AA351" s="148"/>
      <c r="AB351" s="148"/>
      <c r="AC351" s="148"/>
      <c r="AD351" s="148">
        <f t="shared" si="64"/>
        <v>14.641</v>
      </c>
      <c r="AE351" s="301"/>
      <c r="AF351" s="301"/>
      <c r="AG351" s="301"/>
      <c r="AH351" s="301"/>
      <c r="AI351" s="301"/>
      <c r="AJ351" s="301"/>
      <c r="AK351" s="301"/>
      <c r="AL351" s="301"/>
      <c r="AM351" s="142"/>
      <c r="AN351" s="142"/>
      <c r="AO351" s="428" t="s">
        <v>330</v>
      </c>
      <c r="AP351" s="5"/>
      <c r="AQ351" s="5"/>
      <c r="AR351" s="5"/>
      <c r="AS351" s="5"/>
      <c r="AT351" s="5"/>
      <c r="AU351" s="5"/>
      <c r="AV351" s="5"/>
      <c r="AW351" s="5"/>
      <c r="AX351" s="5"/>
      <c r="AY351" s="5"/>
      <c r="AZ351" s="5"/>
      <c r="BA351" s="5"/>
      <c r="BB351" s="5"/>
    </row>
    <row r="352" spans="1:54" s="2" customFormat="1" ht="114.75" hidden="1" outlineLevel="1">
      <c r="A352" s="89">
        <f t="shared" si="65"/>
        <v>25</v>
      </c>
      <c r="B352" s="186" t="s">
        <v>52</v>
      </c>
      <c r="C352" s="469" t="s">
        <v>542</v>
      </c>
      <c r="D352" s="32">
        <v>133</v>
      </c>
      <c r="E352" s="28" t="s">
        <v>389</v>
      </c>
      <c r="F352" s="28" t="s">
        <v>372</v>
      </c>
      <c r="G352" s="28" t="s">
        <v>79</v>
      </c>
      <c r="H352" s="32">
        <v>1028000</v>
      </c>
      <c r="I352" s="89"/>
      <c r="J352" s="32"/>
      <c r="K352" s="39"/>
      <c r="L352" s="319"/>
      <c r="M352" s="319"/>
      <c r="N352" s="11">
        <v>2.35</v>
      </c>
      <c r="O352" s="11">
        <v>2.0459999999999998</v>
      </c>
      <c r="P352" s="40">
        <f t="shared" si="62"/>
        <v>0.30399999999999999</v>
      </c>
      <c r="Q352" s="29"/>
      <c r="R352" s="41"/>
      <c r="S352" s="41"/>
      <c r="T352" s="12"/>
      <c r="U352" s="152"/>
      <c r="V352" s="535"/>
      <c r="W352" s="736"/>
      <c r="X352" s="152"/>
      <c r="Y352" s="152"/>
      <c r="Z352" s="152"/>
      <c r="AA352" s="152"/>
      <c r="AB352" s="152"/>
      <c r="AC352" s="152"/>
      <c r="AD352" s="152">
        <f t="shared" si="64"/>
        <v>0.30399999999999999</v>
      </c>
      <c r="AE352" s="536"/>
      <c r="AF352" s="536"/>
      <c r="AG352" s="536"/>
      <c r="AH352" s="536"/>
      <c r="AI352" s="536"/>
      <c r="AJ352" s="536"/>
      <c r="AK352" s="536"/>
      <c r="AL352" s="536"/>
      <c r="AM352" s="537"/>
      <c r="AN352" s="537"/>
      <c r="AO352" s="427"/>
      <c r="AP352" s="13"/>
      <c r="AQ352" s="13"/>
      <c r="AR352" s="13"/>
      <c r="AS352" s="13"/>
      <c r="AT352" s="13"/>
      <c r="AU352" s="13"/>
      <c r="AV352" s="13"/>
      <c r="AW352" s="13"/>
      <c r="AX352" s="13"/>
      <c r="AY352" s="13"/>
      <c r="AZ352" s="13"/>
      <c r="BA352" s="13"/>
      <c r="BB352" s="13"/>
    </row>
    <row r="353" spans="1:54" s="2" customFormat="1" ht="114.75" hidden="1" outlineLevel="1">
      <c r="A353" s="89">
        <f t="shared" si="65"/>
        <v>26</v>
      </c>
      <c r="B353" s="114" t="s">
        <v>465</v>
      </c>
      <c r="C353" s="472" t="s">
        <v>546</v>
      </c>
      <c r="D353" s="32">
        <v>133</v>
      </c>
      <c r="E353" s="28" t="s">
        <v>389</v>
      </c>
      <c r="F353" s="28" t="s">
        <v>276</v>
      </c>
      <c r="G353" s="28" t="s">
        <v>79</v>
      </c>
      <c r="H353" s="28" t="s">
        <v>85</v>
      </c>
      <c r="I353" s="89"/>
      <c r="J353" s="28" t="s">
        <v>417</v>
      </c>
      <c r="K353" s="39" t="s">
        <v>219</v>
      </c>
      <c r="L353" s="39">
        <v>2006</v>
      </c>
      <c r="M353" s="41"/>
      <c r="N353" s="75">
        <v>11.384</v>
      </c>
      <c r="O353" s="12">
        <v>11.022</v>
      </c>
      <c r="P353" s="40">
        <f t="shared" si="62"/>
        <v>0.36199999999999999</v>
      </c>
      <c r="Q353" s="29" t="s">
        <v>659</v>
      </c>
      <c r="R353" s="41">
        <v>1</v>
      </c>
      <c r="S353" s="41"/>
      <c r="T353" s="12"/>
      <c r="U353" s="148"/>
      <c r="V353" s="142"/>
      <c r="W353" s="727"/>
      <c r="X353" s="148"/>
      <c r="Y353" s="148"/>
      <c r="Z353" s="148"/>
      <c r="AA353" s="148"/>
      <c r="AB353" s="148"/>
      <c r="AC353" s="148"/>
      <c r="AD353" s="148">
        <f t="shared" si="64"/>
        <v>0.36199999999999999</v>
      </c>
      <c r="AE353" s="301"/>
      <c r="AF353" s="301"/>
      <c r="AG353" s="301"/>
      <c r="AH353" s="301"/>
      <c r="AI353" s="301"/>
      <c r="AJ353" s="301"/>
      <c r="AK353" s="301"/>
      <c r="AL353" s="301"/>
      <c r="AM353" s="142"/>
      <c r="AN353" s="142"/>
      <c r="AO353" s="428" t="s">
        <v>611</v>
      </c>
    </row>
    <row r="354" spans="1:54" s="2" customFormat="1" ht="330" hidden="1" outlineLevel="1">
      <c r="A354" s="89">
        <f t="shared" si="65"/>
        <v>27</v>
      </c>
      <c r="B354" s="118" t="s">
        <v>605</v>
      </c>
      <c r="C354" s="476" t="s">
        <v>32</v>
      </c>
      <c r="D354" s="30">
        <v>133</v>
      </c>
      <c r="E354" s="59" t="s">
        <v>389</v>
      </c>
      <c r="F354" s="59">
        <v>11</v>
      </c>
      <c r="G354" s="70" t="s">
        <v>79</v>
      </c>
      <c r="H354" s="70">
        <v>5220201</v>
      </c>
      <c r="I354" s="624"/>
      <c r="J354" s="70" t="s">
        <v>417</v>
      </c>
      <c r="K354" s="39" t="s">
        <v>219</v>
      </c>
      <c r="L354" s="39">
        <v>2006</v>
      </c>
      <c r="M354" s="41"/>
      <c r="N354" s="75">
        <f>82.851-73.726</f>
        <v>9.125</v>
      </c>
      <c r="O354" s="11">
        <v>7.6369999999999996</v>
      </c>
      <c r="P354" s="40">
        <f t="shared" si="62"/>
        <v>1.488</v>
      </c>
      <c r="Q354" s="29" t="s">
        <v>150</v>
      </c>
      <c r="R354" s="41"/>
      <c r="S354" s="41"/>
      <c r="T354" s="12"/>
      <c r="U354" s="148"/>
      <c r="V354" s="53"/>
      <c r="W354" s="727"/>
      <c r="X354" s="148"/>
      <c r="Y354" s="148"/>
      <c r="Z354" s="148"/>
      <c r="AA354" s="148"/>
      <c r="AB354" s="148"/>
      <c r="AC354" s="148"/>
      <c r="AD354" s="148">
        <f t="shared" si="64"/>
        <v>1.488</v>
      </c>
      <c r="AE354" s="301"/>
      <c r="AF354" s="301"/>
      <c r="AG354" s="301"/>
      <c r="AH354" s="301"/>
      <c r="AI354" s="301"/>
      <c r="AJ354" s="301"/>
      <c r="AK354" s="301"/>
      <c r="AL354" s="301"/>
      <c r="AM354" s="142"/>
      <c r="AN354" s="142"/>
      <c r="AO354" s="428" t="s">
        <v>54</v>
      </c>
      <c r="AP354" s="6"/>
      <c r="AQ354" s="6"/>
      <c r="AR354" s="6"/>
      <c r="AS354" s="6"/>
      <c r="AT354" s="6"/>
      <c r="AU354" s="6"/>
      <c r="AV354" s="6"/>
      <c r="AW354" s="6"/>
      <c r="AX354" s="6"/>
      <c r="AY354" s="6"/>
      <c r="AZ354" s="6"/>
      <c r="BA354" s="6"/>
      <c r="BB354" s="6"/>
    </row>
    <row r="355" spans="1:54" s="2" customFormat="1" ht="99" hidden="1" outlineLevel="1">
      <c r="A355" s="89">
        <f t="shared" si="65"/>
        <v>28</v>
      </c>
      <c r="B355" s="93" t="s">
        <v>204</v>
      </c>
      <c r="C355" s="469" t="s">
        <v>542</v>
      </c>
      <c r="D355" s="32">
        <v>133</v>
      </c>
      <c r="E355" s="28" t="s">
        <v>389</v>
      </c>
      <c r="F355" s="28" t="s">
        <v>372</v>
      </c>
      <c r="G355" s="28" t="s">
        <v>79</v>
      </c>
      <c r="H355" s="32">
        <v>1028000</v>
      </c>
      <c r="I355" s="89"/>
      <c r="J355" s="32"/>
      <c r="K355" s="39"/>
      <c r="L355" s="319">
        <v>2004</v>
      </c>
      <c r="M355" s="319"/>
      <c r="N355" s="11">
        <v>72.227000000000004</v>
      </c>
      <c r="O355" s="11">
        <v>71.421999999999997</v>
      </c>
      <c r="P355" s="40">
        <f t="shared" si="62"/>
        <v>0.80500000000000005</v>
      </c>
      <c r="Q355" s="29"/>
      <c r="R355" s="41"/>
      <c r="S355" s="41"/>
      <c r="T355" s="12"/>
      <c r="U355" s="152"/>
      <c r="V355" s="535"/>
      <c r="W355" s="736"/>
      <c r="X355" s="152"/>
      <c r="Y355" s="152"/>
      <c r="Z355" s="152"/>
      <c r="AA355" s="152"/>
      <c r="AB355" s="152"/>
      <c r="AC355" s="152"/>
      <c r="AD355" s="152">
        <f t="shared" si="64"/>
        <v>0.80500000000000005</v>
      </c>
      <c r="AE355" s="536"/>
      <c r="AF355" s="536"/>
      <c r="AG355" s="536"/>
      <c r="AH355" s="536"/>
      <c r="AI355" s="536"/>
      <c r="AJ355" s="536"/>
      <c r="AK355" s="536"/>
      <c r="AL355" s="536"/>
      <c r="AM355" s="537"/>
      <c r="AN355" s="537"/>
      <c r="AO355" s="427" t="s">
        <v>473</v>
      </c>
      <c r="AP355" s="13"/>
      <c r="AQ355" s="13"/>
      <c r="AR355" s="13"/>
      <c r="AS355" s="13"/>
      <c r="AT355" s="13"/>
      <c r="AU355" s="13"/>
      <c r="AV355" s="13"/>
      <c r="AW355" s="13"/>
      <c r="AX355" s="13"/>
      <c r="AY355" s="13"/>
      <c r="AZ355" s="13"/>
      <c r="BA355" s="13"/>
      <c r="BB355" s="13"/>
    </row>
    <row r="356" spans="1:54" ht="114.75" hidden="1" outlineLevel="1">
      <c r="A356" s="89">
        <f t="shared" si="65"/>
        <v>29</v>
      </c>
      <c r="B356" s="93" t="s">
        <v>307</v>
      </c>
      <c r="C356" s="469" t="s">
        <v>542</v>
      </c>
      <c r="D356" s="32">
        <v>133</v>
      </c>
      <c r="E356" s="28" t="s">
        <v>389</v>
      </c>
      <c r="F356" s="28" t="s">
        <v>372</v>
      </c>
      <c r="G356" s="28" t="s">
        <v>79</v>
      </c>
      <c r="H356" s="32">
        <v>1028000</v>
      </c>
      <c r="I356" s="89"/>
      <c r="J356" s="32"/>
      <c r="K356" s="39"/>
      <c r="L356" s="319">
        <v>2005</v>
      </c>
      <c r="M356" s="319"/>
      <c r="N356" s="11">
        <v>31.661000000000001</v>
      </c>
      <c r="O356" s="11">
        <v>30.427</v>
      </c>
      <c r="P356" s="40">
        <f t="shared" si="62"/>
        <v>1.234</v>
      </c>
      <c r="Q356" s="29"/>
      <c r="R356" s="41"/>
      <c r="S356" s="41"/>
      <c r="T356" s="12"/>
      <c r="U356" s="148"/>
      <c r="V356" s="141"/>
      <c r="W356" s="727"/>
      <c r="X356" s="148"/>
      <c r="Y356" s="148"/>
      <c r="Z356" s="148"/>
      <c r="AA356" s="148"/>
      <c r="AB356" s="148"/>
      <c r="AC356" s="148"/>
      <c r="AD356" s="148">
        <f t="shared" si="64"/>
        <v>1.234</v>
      </c>
      <c r="AE356" s="301"/>
      <c r="AF356" s="301"/>
      <c r="AG356" s="301"/>
      <c r="AH356" s="301"/>
      <c r="AI356" s="301"/>
      <c r="AJ356" s="301"/>
      <c r="AK356" s="301"/>
      <c r="AL356" s="301"/>
      <c r="AM356" s="142"/>
      <c r="AN356" s="142"/>
      <c r="AO356" s="427" t="s">
        <v>181</v>
      </c>
      <c r="AP356" s="13"/>
      <c r="AQ356" s="13"/>
      <c r="AR356" s="13"/>
      <c r="AS356" s="13"/>
      <c r="AT356" s="13"/>
      <c r="AU356" s="13"/>
      <c r="AV356" s="13"/>
      <c r="AW356" s="13"/>
      <c r="AX356" s="13"/>
      <c r="AY356" s="13"/>
      <c r="AZ356" s="13"/>
      <c r="BA356" s="13"/>
      <c r="BB356" s="13"/>
    </row>
    <row r="357" spans="1:54" s="2" customFormat="1" ht="198" hidden="1" outlineLevel="1">
      <c r="A357" s="89">
        <f t="shared" si="65"/>
        <v>30</v>
      </c>
      <c r="B357" s="93" t="s">
        <v>157</v>
      </c>
      <c r="C357" s="469" t="s">
        <v>144</v>
      </c>
      <c r="D357" s="62"/>
      <c r="E357" s="56" t="s">
        <v>389</v>
      </c>
      <c r="F357" s="59" t="s">
        <v>372</v>
      </c>
      <c r="G357" s="70" t="s">
        <v>79</v>
      </c>
      <c r="H357" s="70">
        <v>1028000</v>
      </c>
      <c r="I357" s="624"/>
      <c r="J357" s="70" t="s">
        <v>132</v>
      </c>
      <c r="K357" s="39" t="s">
        <v>220</v>
      </c>
      <c r="L357" s="41">
        <v>2007</v>
      </c>
      <c r="M357" s="41"/>
      <c r="N357" s="12">
        <v>7.593</v>
      </c>
      <c r="O357" s="10">
        <v>3.0129999999999999</v>
      </c>
      <c r="P357" s="40">
        <f t="shared" si="62"/>
        <v>4.58</v>
      </c>
      <c r="Q357" s="29" t="s">
        <v>568</v>
      </c>
      <c r="R357" s="41" t="s">
        <v>569</v>
      </c>
      <c r="S357" s="641"/>
      <c r="T357" s="10"/>
      <c r="U357" s="148"/>
      <c r="V357" s="53"/>
      <c r="W357" s="727"/>
      <c r="X357" s="148"/>
      <c r="Y357" s="148"/>
      <c r="Z357" s="148"/>
      <c r="AA357" s="148"/>
      <c r="AB357" s="148"/>
      <c r="AC357" s="148"/>
      <c r="AD357" s="148">
        <f t="shared" si="64"/>
        <v>4.58</v>
      </c>
      <c r="AE357" s="301"/>
      <c r="AF357" s="301"/>
      <c r="AG357" s="301"/>
      <c r="AH357" s="301"/>
      <c r="AI357" s="301"/>
      <c r="AJ357" s="301"/>
      <c r="AK357" s="301"/>
      <c r="AL357" s="301"/>
      <c r="AM357" s="142"/>
      <c r="AN357" s="142"/>
      <c r="AO357" s="428" t="s">
        <v>463</v>
      </c>
    </row>
    <row r="358" spans="1:54" s="2" customFormat="1" ht="176.25" hidden="1" outlineLevel="1">
      <c r="A358" s="89">
        <f t="shared" si="65"/>
        <v>31</v>
      </c>
      <c r="B358" s="93" t="s">
        <v>158</v>
      </c>
      <c r="C358" s="469" t="s">
        <v>144</v>
      </c>
      <c r="D358" s="62"/>
      <c r="E358" s="59" t="s">
        <v>389</v>
      </c>
      <c r="F358" s="59" t="s">
        <v>372</v>
      </c>
      <c r="G358" s="59" t="s">
        <v>79</v>
      </c>
      <c r="H358" s="59" t="s">
        <v>36</v>
      </c>
      <c r="I358" s="373"/>
      <c r="J358" s="59" t="s">
        <v>44</v>
      </c>
      <c r="K358" s="307"/>
      <c r="L358" s="41">
        <v>2006</v>
      </c>
      <c r="M358" s="41"/>
      <c r="N358" s="12">
        <v>72.5</v>
      </c>
      <c r="O358" s="10">
        <v>63.054000000000002</v>
      </c>
      <c r="P358" s="40">
        <f t="shared" si="62"/>
        <v>9.4459999999999997</v>
      </c>
      <c r="Q358" s="29" t="s">
        <v>409</v>
      </c>
      <c r="R358" s="41" t="s">
        <v>497</v>
      </c>
      <c r="S358" s="641"/>
      <c r="T358" s="10"/>
      <c r="U358" s="148"/>
      <c r="V358" s="53"/>
      <c r="W358" s="727"/>
      <c r="X358" s="148"/>
      <c r="Y358" s="148"/>
      <c r="Z358" s="148"/>
      <c r="AA358" s="148"/>
      <c r="AB358" s="148"/>
      <c r="AC358" s="148"/>
      <c r="AD358" s="148">
        <f t="shared" si="64"/>
        <v>9.4459999999999997</v>
      </c>
      <c r="AE358" s="301"/>
      <c r="AF358" s="301"/>
      <c r="AG358" s="301"/>
      <c r="AH358" s="301"/>
      <c r="AI358" s="301"/>
      <c r="AJ358" s="301"/>
      <c r="AK358" s="301"/>
      <c r="AL358" s="301"/>
      <c r="AM358" s="142"/>
      <c r="AN358" s="142"/>
      <c r="AO358" s="428" t="s">
        <v>353</v>
      </c>
    </row>
    <row r="359" spans="1:54" s="2" customFormat="1" ht="76.5" hidden="1" outlineLevel="1">
      <c r="A359" s="89">
        <f t="shared" si="65"/>
        <v>32</v>
      </c>
      <c r="B359" s="109" t="s">
        <v>264</v>
      </c>
      <c r="C359" s="472" t="s">
        <v>375</v>
      </c>
      <c r="D359" s="65"/>
      <c r="E359" s="65"/>
      <c r="F359" s="65"/>
      <c r="G359" s="65"/>
      <c r="H359" s="65"/>
      <c r="I359" s="621"/>
      <c r="J359" s="67"/>
      <c r="K359" s="310"/>
      <c r="L359" s="39">
        <v>2006</v>
      </c>
      <c r="M359" s="41"/>
      <c r="N359" s="75">
        <v>15.257</v>
      </c>
      <c r="O359" s="12">
        <v>19.161999999999999</v>
      </c>
      <c r="P359" s="40">
        <f t="shared" si="62"/>
        <v>-3.9049999999999998</v>
      </c>
      <c r="Q359" s="29" t="s">
        <v>659</v>
      </c>
      <c r="R359" s="41" t="s">
        <v>243</v>
      </c>
      <c r="S359" s="41"/>
      <c r="T359" s="12"/>
      <c r="U359" s="148"/>
      <c r="V359" s="53"/>
      <c r="W359" s="727"/>
      <c r="X359" s="148"/>
      <c r="Y359" s="148"/>
      <c r="Z359" s="148"/>
      <c r="AA359" s="148"/>
      <c r="AB359" s="148"/>
      <c r="AC359" s="148"/>
      <c r="AD359" s="148">
        <f t="shared" si="64"/>
        <v>-3.9049999999999998</v>
      </c>
      <c r="AE359" s="301"/>
      <c r="AF359" s="301"/>
      <c r="AG359" s="301"/>
      <c r="AH359" s="301"/>
      <c r="AI359" s="301"/>
      <c r="AJ359" s="301"/>
      <c r="AK359" s="301"/>
      <c r="AL359" s="301"/>
      <c r="AM359" s="142"/>
      <c r="AN359" s="142"/>
      <c r="AO359" s="427" t="s">
        <v>312</v>
      </c>
      <c r="AP359" s="13"/>
      <c r="AQ359" s="13"/>
      <c r="AR359" s="13"/>
      <c r="AS359" s="13"/>
      <c r="AT359" s="13"/>
      <c r="AU359" s="13"/>
      <c r="AV359" s="13"/>
      <c r="AW359" s="13"/>
      <c r="AX359" s="13"/>
      <c r="AY359" s="13"/>
      <c r="AZ359" s="13"/>
      <c r="BA359" s="13"/>
      <c r="BB359" s="13"/>
    </row>
    <row r="360" spans="1:54" s="2" customFormat="1" hidden="1" outlineLevel="1">
      <c r="A360" s="89">
        <f t="shared" si="65"/>
        <v>33</v>
      </c>
      <c r="B360" s="92" t="s">
        <v>37</v>
      </c>
      <c r="C360" s="469" t="s">
        <v>178</v>
      </c>
      <c r="D360" s="30">
        <v>133</v>
      </c>
      <c r="E360" s="28" t="s">
        <v>389</v>
      </c>
      <c r="F360" s="59" t="s">
        <v>372</v>
      </c>
      <c r="G360" s="59" t="s">
        <v>79</v>
      </c>
      <c r="H360" s="59">
        <v>1027000</v>
      </c>
      <c r="I360" s="89"/>
      <c r="J360" s="32"/>
      <c r="K360" s="39"/>
      <c r="L360" s="41">
        <v>2002</v>
      </c>
      <c r="M360" s="41"/>
      <c r="N360" s="44"/>
      <c r="O360" s="37">
        <v>60.188000000000002</v>
      </c>
      <c r="P360" s="40">
        <f t="shared" si="62"/>
        <v>-60.188000000000002</v>
      </c>
      <c r="Q360" s="29"/>
      <c r="R360" s="41"/>
      <c r="S360" s="41"/>
      <c r="T360" s="37"/>
      <c r="U360" s="148"/>
      <c r="V360" s="53"/>
      <c r="W360" s="727"/>
      <c r="X360" s="148"/>
      <c r="Y360" s="148"/>
      <c r="Z360" s="148"/>
      <c r="AA360" s="148"/>
      <c r="AB360" s="148"/>
      <c r="AC360" s="148"/>
      <c r="AD360" s="148">
        <f t="shared" si="64"/>
        <v>-60.188000000000002</v>
      </c>
      <c r="AE360" s="301"/>
      <c r="AF360" s="301"/>
      <c r="AG360" s="301"/>
      <c r="AH360" s="301"/>
      <c r="AI360" s="301"/>
      <c r="AJ360" s="301"/>
      <c r="AK360" s="301"/>
      <c r="AL360" s="301"/>
      <c r="AM360" s="142"/>
      <c r="AN360" s="142"/>
      <c r="AO360" s="428"/>
      <c r="AP360" s="5"/>
      <c r="AQ360" s="5"/>
      <c r="AR360" s="5"/>
      <c r="AS360" s="5"/>
      <c r="AT360" s="5"/>
      <c r="AU360" s="5"/>
      <c r="AV360" s="5"/>
      <c r="AW360" s="5"/>
      <c r="AX360" s="5"/>
      <c r="AY360" s="5"/>
      <c r="AZ360" s="5"/>
      <c r="BA360" s="5"/>
      <c r="BB360" s="5"/>
    </row>
    <row r="361" spans="1:54" s="78" customFormat="1" ht="114.75" hidden="1" outlineLevel="1">
      <c r="A361" s="89">
        <f t="shared" si="65"/>
        <v>34</v>
      </c>
      <c r="B361" s="92" t="s">
        <v>570</v>
      </c>
      <c r="C361" s="469" t="s">
        <v>32</v>
      </c>
      <c r="D361" s="30">
        <v>133</v>
      </c>
      <c r="E361" s="28" t="s">
        <v>13</v>
      </c>
      <c r="F361" s="59">
        <v>11</v>
      </c>
      <c r="G361" s="70" t="s">
        <v>79</v>
      </c>
      <c r="H361" s="59">
        <v>5220201</v>
      </c>
      <c r="I361" s="373" t="s">
        <v>48</v>
      </c>
      <c r="J361" s="106" t="s">
        <v>417</v>
      </c>
      <c r="K361" s="39" t="s">
        <v>220</v>
      </c>
      <c r="L361" s="39">
        <v>2008</v>
      </c>
      <c r="M361" s="41"/>
      <c r="N361" s="103">
        <v>56.698</v>
      </c>
      <c r="O361" s="99">
        <v>53.08</v>
      </c>
      <c r="P361" s="100">
        <f t="shared" si="62"/>
        <v>3.6179999999999999</v>
      </c>
      <c r="Q361" s="23" t="s">
        <v>150</v>
      </c>
      <c r="R361" s="89">
        <f>485+288+543</f>
        <v>1316</v>
      </c>
      <c r="S361" s="89"/>
      <c r="T361" s="98"/>
      <c r="U361" s="98"/>
      <c r="V361" s="87"/>
      <c r="W361" s="192"/>
      <c r="X361" s="147">
        <f>W361*0.05</f>
        <v>0</v>
      </c>
      <c r="Y361" s="98"/>
      <c r="Z361" s="147"/>
      <c r="AA361" s="98"/>
      <c r="AB361" s="98"/>
      <c r="AC361" s="147"/>
      <c r="AD361" s="98">
        <f t="shared" si="64"/>
        <v>3.6179999999999999</v>
      </c>
      <c r="AE361" s="25"/>
      <c r="AF361" s="25"/>
      <c r="AG361" s="25"/>
      <c r="AH361" s="25"/>
      <c r="AI361" s="25"/>
      <c r="AJ361" s="25"/>
      <c r="AK361" s="25"/>
      <c r="AL361" s="25"/>
      <c r="AM361" s="23" t="s">
        <v>673</v>
      </c>
      <c r="AN361" s="23"/>
      <c r="AO361" s="428" t="s">
        <v>11</v>
      </c>
    </row>
    <row r="362" spans="1:54" s="13" customFormat="1" ht="191.25" hidden="1" outlineLevel="1">
      <c r="A362" s="89">
        <f t="shared" si="65"/>
        <v>35</v>
      </c>
      <c r="B362" s="88" t="s">
        <v>30</v>
      </c>
      <c r="C362" s="469" t="s">
        <v>458</v>
      </c>
      <c r="D362" s="30">
        <v>133</v>
      </c>
      <c r="E362" s="28" t="s">
        <v>389</v>
      </c>
      <c r="F362" s="59">
        <v>11</v>
      </c>
      <c r="G362" s="59" t="s">
        <v>79</v>
      </c>
      <c r="H362" s="59">
        <v>5220201</v>
      </c>
      <c r="I362" s="373"/>
      <c r="J362" s="59" t="s">
        <v>417</v>
      </c>
      <c r="K362" s="39" t="s">
        <v>219</v>
      </c>
      <c r="L362" s="41">
        <v>2007</v>
      </c>
      <c r="M362" s="41"/>
      <c r="N362" s="87">
        <v>0.61599999999999999</v>
      </c>
      <c r="O362" s="87">
        <v>0.61599999999999999</v>
      </c>
      <c r="P362" s="100">
        <f t="shared" si="62"/>
        <v>0</v>
      </c>
      <c r="Q362" s="23" t="s">
        <v>659</v>
      </c>
      <c r="R362" s="89">
        <v>1</v>
      </c>
      <c r="S362" s="89"/>
      <c r="T362" s="23"/>
      <c r="U362" s="98">
        <v>0</v>
      </c>
      <c r="V362" s="196"/>
      <c r="W362" s="192">
        <v>0</v>
      </c>
      <c r="X362" s="98"/>
      <c r="Y362" s="98"/>
      <c r="Z362" s="98">
        <f>Y362*0.05</f>
        <v>0</v>
      </c>
      <c r="AA362" s="98"/>
      <c r="AB362" s="98"/>
      <c r="AC362" s="98">
        <f>AA362*0.05</f>
        <v>0</v>
      </c>
      <c r="AD362" s="98">
        <f t="shared" si="64"/>
        <v>0</v>
      </c>
      <c r="AE362" s="25"/>
      <c r="AF362" s="25"/>
      <c r="AG362" s="25"/>
      <c r="AH362" s="25"/>
      <c r="AI362" s="25"/>
      <c r="AJ362" s="25"/>
      <c r="AK362" s="25"/>
      <c r="AL362" s="25"/>
      <c r="AM362" s="23"/>
      <c r="AN362" s="23"/>
      <c r="AO362" s="428" t="s">
        <v>518</v>
      </c>
      <c r="AP362" s="5"/>
      <c r="AQ362" s="5"/>
      <c r="AR362" s="5"/>
      <c r="AS362" s="5"/>
      <c r="AT362" s="5"/>
      <c r="AU362" s="5"/>
      <c r="AV362" s="5"/>
      <c r="AW362" s="5"/>
      <c r="AX362" s="5"/>
      <c r="AY362" s="5"/>
      <c r="AZ362" s="5"/>
      <c r="BA362" s="5"/>
      <c r="BB362" s="5"/>
    </row>
    <row r="363" spans="1:54" s="13" customFormat="1" ht="229.5" hidden="1" outlineLevel="1">
      <c r="A363" s="89">
        <f t="shared" si="65"/>
        <v>36</v>
      </c>
      <c r="B363" s="88" t="s">
        <v>494</v>
      </c>
      <c r="C363" s="469" t="s">
        <v>458</v>
      </c>
      <c r="D363" s="30">
        <v>133</v>
      </c>
      <c r="E363" s="28" t="s">
        <v>389</v>
      </c>
      <c r="F363" s="59">
        <v>11</v>
      </c>
      <c r="G363" s="59" t="s">
        <v>79</v>
      </c>
      <c r="H363" s="59">
        <v>5220201</v>
      </c>
      <c r="I363" s="373"/>
      <c r="J363" s="59" t="s">
        <v>417</v>
      </c>
      <c r="K363" s="39" t="s">
        <v>219</v>
      </c>
      <c r="L363" s="41">
        <v>2007</v>
      </c>
      <c r="M363" s="41"/>
      <c r="N363" s="87">
        <v>2.641</v>
      </c>
      <c r="O363" s="87">
        <v>2.64</v>
      </c>
      <c r="P363" s="100">
        <f t="shared" si="62"/>
        <v>1E-3</v>
      </c>
      <c r="Q363" s="23" t="s">
        <v>659</v>
      </c>
      <c r="R363" s="89">
        <v>1</v>
      </c>
      <c r="S363" s="89"/>
      <c r="T363" s="23"/>
      <c r="U363" s="98"/>
      <c r="V363" s="196"/>
      <c r="W363" s="192"/>
      <c r="X363" s="98"/>
      <c r="Y363" s="98"/>
      <c r="Z363" s="98">
        <f>Y363*0.05</f>
        <v>0</v>
      </c>
      <c r="AA363" s="98"/>
      <c r="AB363" s="98"/>
      <c r="AC363" s="98">
        <f>AA363*0.05</f>
        <v>0</v>
      </c>
      <c r="AD363" s="98">
        <f t="shared" si="64"/>
        <v>1E-3</v>
      </c>
      <c r="AE363" s="25"/>
      <c r="AF363" s="25"/>
      <c r="AG363" s="25"/>
      <c r="AH363" s="25"/>
      <c r="AI363" s="25"/>
      <c r="AJ363" s="25"/>
      <c r="AK363" s="25"/>
      <c r="AL363" s="25"/>
      <c r="AM363" s="23"/>
      <c r="AN363" s="23"/>
      <c r="AO363" s="428" t="s">
        <v>517</v>
      </c>
      <c r="AP363" s="5"/>
      <c r="AQ363" s="5"/>
      <c r="AR363" s="5"/>
      <c r="AS363" s="5"/>
      <c r="AT363" s="5"/>
      <c r="AU363" s="5"/>
      <c r="AV363" s="5"/>
      <c r="AW363" s="5"/>
      <c r="AX363" s="5"/>
      <c r="AY363" s="5"/>
      <c r="AZ363" s="5"/>
      <c r="BA363" s="5"/>
      <c r="BB363" s="5"/>
    </row>
    <row r="364" spans="1:54" s="13" customFormat="1" ht="229.5" hidden="1" outlineLevel="1">
      <c r="A364" s="89">
        <f t="shared" si="65"/>
        <v>37</v>
      </c>
      <c r="B364" s="88" t="s">
        <v>39</v>
      </c>
      <c r="C364" s="469" t="s">
        <v>458</v>
      </c>
      <c r="D364" s="30">
        <v>133</v>
      </c>
      <c r="E364" s="28" t="s">
        <v>389</v>
      </c>
      <c r="F364" s="59">
        <v>11</v>
      </c>
      <c r="G364" s="59" t="s">
        <v>79</v>
      </c>
      <c r="H364" s="59">
        <v>5220201</v>
      </c>
      <c r="I364" s="373"/>
      <c r="J364" s="59" t="s">
        <v>417</v>
      </c>
      <c r="K364" s="308" t="s">
        <v>219</v>
      </c>
      <c r="L364" s="41">
        <v>2007</v>
      </c>
      <c r="M364" s="41"/>
      <c r="N364" s="87">
        <f>0.911+0.945</f>
        <v>1.8560000000000001</v>
      </c>
      <c r="O364" s="87">
        <v>0.85599999999999998</v>
      </c>
      <c r="P364" s="100">
        <f t="shared" si="62"/>
        <v>1</v>
      </c>
      <c r="Q364" s="23" t="s">
        <v>659</v>
      </c>
      <c r="R364" s="89">
        <v>1</v>
      </c>
      <c r="S364" s="89"/>
      <c r="T364" s="23"/>
      <c r="U364" s="98"/>
      <c r="V364" s="196"/>
      <c r="W364" s="192"/>
      <c r="X364" s="98"/>
      <c r="Y364" s="98"/>
      <c r="Z364" s="98">
        <f>Y364*0.05</f>
        <v>0</v>
      </c>
      <c r="AA364" s="98"/>
      <c r="AB364" s="98"/>
      <c r="AC364" s="98">
        <f>AA364*0.05</f>
        <v>0</v>
      </c>
      <c r="AD364" s="98">
        <f t="shared" si="64"/>
        <v>1</v>
      </c>
      <c r="AE364" s="25"/>
      <c r="AF364" s="25"/>
      <c r="AG364" s="25"/>
      <c r="AH364" s="25"/>
      <c r="AI364" s="25"/>
      <c r="AJ364" s="25"/>
      <c r="AK364" s="25"/>
      <c r="AL364" s="25"/>
      <c r="AM364" s="23"/>
      <c r="AN364" s="23"/>
      <c r="AO364" s="428" t="s">
        <v>438</v>
      </c>
      <c r="AP364" s="5"/>
      <c r="AQ364" s="5"/>
      <c r="AR364" s="5"/>
      <c r="AS364" s="5"/>
      <c r="AT364" s="5"/>
      <c r="AU364" s="5"/>
      <c r="AV364" s="5"/>
      <c r="AW364" s="5"/>
      <c r="AX364" s="5"/>
      <c r="AY364" s="5"/>
      <c r="AZ364" s="5"/>
      <c r="BA364" s="5"/>
      <c r="BB364" s="5"/>
    </row>
    <row r="365" spans="1:54" s="13" customFormat="1" ht="229.5" hidden="1" outlineLevel="1">
      <c r="A365" s="89">
        <f t="shared" si="65"/>
        <v>38</v>
      </c>
      <c r="B365" s="88" t="s">
        <v>133</v>
      </c>
      <c r="C365" s="469" t="s">
        <v>458</v>
      </c>
      <c r="D365" s="30">
        <v>133</v>
      </c>
      <c r="E365" s="28" t="s">
        <v>389</v>
      </c>
      <c r="F365" s="59">
        <v>11</v>
      </c>
      <c r="G365" s="59" t="s">
        <v>79</v>
      </c>
      <c r="H365" s="59">
        <v>5220201</v>
      </c>
      <c r="I365" s="373"/>
      <c r="J365" s="59" t="s">
        <v>417</v>
      </c>
      <c r="K365" s="308" t="s">
        <v>219</v>
      </c>
      <c r="L365" s="41">
        <v>2007</v>
      </c>
      <c r="M365" s="41"/>
      <c r="N365" s="87">
        <f>1.536+1+0.002</f>
        <v>2.5379999999999998</v>
      </c>
      <c r="O365" s="87">
        <v>1.536</v>
      </c>
      <c r="P365" s="100">
        <f t="shared" si="62"/>
        <v>1.002</v>
      </c>
      <c r="Q365" s="23" t="s">
        <v>659</v>
      </c>
      <c r="R365" s="89">
        <v>1</v>
      </c>
      <c r="S365" s="89"/>
      <c r="T365" s="23"/>
      <c r="U365" s="98"/>
      <c r="V365" s="196"/>
      <c r="W365" s="192"/>
      <c r="X365" s="98"/>
      <c r="Y365" s="98"/>
      <c r="Z365" s="98">
        <f>Y365*0.05</f>
        <v>0</v>
      </c>
      <c r="AA365" s="98"/>
      <c r="AB365" s="98"/>
      <c r="AC365" s="98">
        <f>AA365*0.05</f>
        <v>0</v>
      </c>
      <c r="AD365" s="98">
        <f t="shared" si="64"/>
        <v>1.002</v>
      </c>
      <c r="AE365" s="25"/>
      <c r="AF365" s="25"/>
      <c r="AG365" s="25"/>
      <c r="AH365" s="25"/>
      <c r="AI365" s="25"/>
      <c r="AJ365" s="25"/>
      <c r="AK365" s="25"/>
      <c r="AL365" s="25"/>
      <c r="AM365" s="23"/>
      <c r="AN365" s="23"/>
      <c r="AO365" s="428" t="s">
        <v>185</v>
      </c>
      <c r="AP365" s="5"/>
      <c r="AQ365" s="5"/>
      <c r="AR365" s="5"/>
      <c r="AS365" s="5"/>
      <c r="AT365" s="5"/>
      <c r="AU365" s="5"/>
      <c r="AV365" s="5"/>
      <c r="AW365" s="5"/>
      <c r="AX365" s="5"/>
      <c r="AY365" s="5"/>
      <c r="AZ365" s="5"/>
      <c r="BA365" s="5"/>
      <c r="BB365" s="5"/>
    </row>
    <row r="366" spans="1:54" s="2" customFormat="1" ht="229.5" hidden="1" outlineLevel="1">
      <c r="A366" s="89">
        <f t="shared" si="65"/>
        <v>39</v>
      </c>
      <c r="B366" s="88" t="s">
        <v>551</v>
      </c>
      <c r="C366" s="469" t="s">
        <v>458</v>
      </c>
      <c r="D366" s="30">
        <v>133</v>
      </c>
      <c r="E366" s="28" t="s">
        <v>389</v>
      </c>
      <c r="F366" s="59">
        <v>11</v>
      </c>
      <c r="G366" s="59" t="s">
        <v>79</v>
      </c>
      <c r="H366" s="59">
        <v>5220201</v>
      </c>
      <c r="I366" s="373"/>
      <c r="J366" s="59" t="s">
        <v>417</v>
      </c>
      <c r="K366" s="308" t="s">
        <v>219</v>
      </c>
      <c r="L366" s="41">
        <v>2007</v>
      </c>
      <c r="M366" s="41"/>
      <c r="N366" s="87">
        <v>1.571</v>
      </c>
      <c r="O366" s="87">
        <v>1.284</v>
      </c>
      <c r="P366" s="100">
        <f t="shared" si="62"/>
        <v>0.28699999999999998</v>
      </c>
      <c r="Q366" s="23" t="s">
        <v>659</v>
      </c>
      <c r="R366" s="89">
        <v>1</v>
      </c>
      <c r="S366" s="89"/>
      <c r="T366" s="23"/>
      <c r="U366" s="98"/>
      <c r="V366" s="196"/>
      <c r="W366" s="192"/>
      <c r="X366" s="98"/>
      <c r="Y366" s="98"/>
      <c r="Z366" s="98"/>
      <c r="AA366" s="98"/>
      <c r="AB366" s="98"/>
      <c r="AC366" s="98">
        <f>AA366*0.05</f>
        <v>0</v>
      </c>
      <c r="AD366" s="98">
        <f t="shared" si="64"/>
        <v>0.28699999999999998</v>
      </c>
      <c r="AE366" s="25"/>
      <c r="AF366" s="25"/>
      <c r="AG366" s="25"/>
      <c r="AH366" s="25"/>
      <c r="AI366" s="25"/>
      <c r="AJ366" s="25"/>
      <c r="AK366" s="25"/>
      <c r="AL366" s="25"/>
      <c r="AM366" s="23"/>
      <c r="AN366" s="23"/>
      <c r="AO366" s="428" t="s">
        <v>343</v>
      </c>
      <c r="AP366" s="5"/>
      <c r="AQ366" s="5"/>
      <c r="AR366" s="5"/>
      <c r="AS366" s="5"/>
      <c r="AT366" s="5"/>
      <c r="AU366" s="5"/>
      <c r="AV366" s="5"/>
      <c r="AW366" s="5"/>
      <c r="AX366" s="5"/>
      <c r="AY366" s="5"/>
      <c r="AZ366" s="5"/>
      <c r="BA366" s="5"/>
      <c r="BB366" s="5"/>
    </row>
    <row r="367" spans="1:54" ht="184.5" hidden="1" customHeight="1" outlineLevel="1">
      <c r="A367" s="89">
        <f t="shared" si="65"/>
        <v>40</v>
      </c>
      <c r="B367" s="92" t="s">
        <v>329</v>
      </c>
      <c r="C367" s="469" t="s">
        <v>61</v>
      </c>
      <c r="D367" s="67">
        <v>133</v>
      </c>
      <c r="E367" s="64" t="s">
        <v>389</v>
      </c>
      <c r="F367" s="64" t="s">
        <v>276</v>
      </c>
      <c r="G367" s="64" t="s">
        <v>79</v>
      </c>
      <c r="H367" s="64" t="s">
        <v>84</v>
      </c>
      <c r="I367" s="621"/>
      <c r="J367" s="64" t="s">
        <v>417</v>
      </c>
      <c r="K367" s="47" t="s">
        <v>219</v>
      </c>
      <c r="L367" s="29" t="s">
        <v>360</v>
      </c>
      <c r="M367" s="41"/>
      <c r="N367" s="75">
        <v>58.838000000000001</v>
      </c>
      <c r="O367" s="11">
        <v>58.677</v>
      </c>
      <c r="P367" s="40">
        <f t="shared" si="62"/>
        <v>0.161</v>
      </c>
      <c r="Q367" s="29" t="s">
        <v>419</v>
      </c>
      <c r="R367" s="41">
        <v>178</v>
      </c>
      <c r="S367" s="41"/>
      <c r="T367" s="36"/>
      <c r="U367" s="148"/>
      <c r="V367" s="53"/>
      <c r="W367" s="727"/>
      <c r="X367" s="148"/>
      <c r="Y367" s="148"/>
      <c r="Z367" s="148"/>
      <c r="AA367" s="148"/>
      <c r="AB367" s="148"/>
      <c r="AC367" s="148"/>
      <c r="AD367" s="148">
        <f t="shared" si="64"/>
        <v>0.161</v>
      </c>
      <c r="AE367" s="301"/>
      <c r="AF367" s="301"/>
      <c r="AG367" s="301"/>
      <c r="AH367" s="301"/>
      <c r="AI367" s="301"/>
      <c r="AJ367" s="301"/>
      <c r="AK367" s="301"/>
      <c r="AL367" s="301"/>
      <c r="AM367" s="142"/>
      <c r="AN367" s="142"/>
      <c r="AO367" s="434" t="s">
        <v>496</v>
      </c>
      <c r="AP367" s="13"/>
      <c r="AQ367" s="13"/>
      <c r="AR367" s="13"/>
      <c r="AS367" s="13"/>
      <c r="AT367" s="13"/>
      <c r="AU367" s="13"/>
      <c r="AV367" s="13"/>
      <c r="AW367" s="13"/>
      <c r="AX367" s="13"/>
      <c r="AY367" s="13"/>
      <c r="AZ367" s="13"/>
      <c r="BA367" s="13"/>
      <c r="BB367" s="13"/>
    </row>
    <row r="368" spans="1:54" s="16" customFormat="1" ht="344.25" hidden="1" customHeight="1" outlineLevel="1">
      <c r="A368" s="89">
        <f t="shared" si="65"/>
        <v>41</v>
      </c>
      <c r="B368" s="93" t="s">
        <v>70</v>
      </c>
      <c r="C368" s="469" t="s">
        <v>178</v>
      </c>
      <c r="D368" s="30">
        <v>133</v>
      </c>
      <c r="E368" s="28" t="s">
        <v>389</v>
      </c>
      <c r="F368" s="59" t="s">
        <v>372</v>
      </c>
      <c r="G368" s="59" t="s">
        <v>79</v>
      </c>
      <c r="H368" s="59">
        <v>1027000</v>
      </c>
      <c r="I368" s="89"/>
      <c r="J368" s="32"/>
      <c r="K368" s="39"/>
      <c r="L368" s="41">
        <v>2004</v>
      </c>
      <c r="M368" s="41"/>
      <c r="N368" s="11">
        <v>18.734999999999999</v>
      </c>
      <c r="O368" s="11">
        <v>16.218</v>
      </c>
      <c r="P368" s="40">
        <f t="shared" si="62"/>
        <v>2.5169999999999999</v>
      </c>
      <c r="Q368" s="29" t="s">
        <v>151</v>
      </c>
      <c r="R368" s="41">
        <v>7</v>
      </c>
      <c r="S368" s="41"/>
      <c r="T368" s="12"/>
      <c r="U368" s="148"/>
      <c r="V368" s="139"/>
      <c r="W368" s="727"/>
      <c r="X368" s="148"/>
      <c r="Y368" s="148"/>
      <c r="Z368" s="148"/>
      <c r="AA368" s="148"/>
      <c r="AB368" s="148"/>
      <c r="AC368" s="148"/>
      <c r="AD368" s="148">
        <f t="shared" si="64"/>
        <v>2.5169999999999999</v>
      </c>
      <c r="AE368" s="301"/>
      <c r="AF368" s="301"/>
      <c r="AG368" s="301"/>
      <c r="AH368" s="301"/>
      <c r="AI368" s="301"/>
      <c r="AJ368" s="301"/>
      <c r="AK368" s="301"/>
      <c r="AL368" s="301"/>
      <c r="AM368" s="142"/>
      <c r="AN368" s="142"/>
      <c r="AO368" s="428" t="s">
        <v>379</v>
      </c>
      <c r="AP368" s="2"/>
      <c r="AQ368" s="2"/>
      <c r="AR368" s="2"/>
      <c r="AS368" s="2"/>
      <c r="AT368" s="2"/>
      <c r="AU368" s="2"/>
      <c r="AV368" s="2"/>
      <c r="AW368" s="2"/>
      <c r="AX368" s="2"/>
      <c r="AY368" s="2"/>
      <c r="AZ368" s="2"/>
      <c r="BA368" s="2"/>
      <c r="BB368" s="2"/>
    </row>
    <row r="369" spans="1:54" ht="153.75" hidden="1" customHeight="1" outlineLevel="1">
      <c r="A369" s="89">
        <f t="shared" si="65"/>
        <v>42</v>
      </c>
      <c r="B369" s="92" t="s">
        <v>188</v>
      </c>
      <c r="C369" s="472" t="s">
        <v>61</v>
      </c>
      <c r="D369" s="34"/>
      <c r="E369" s="34"/>
      <c r="F369" s="34"/>
      <c r="G369" s="34"/>
      <c r="H369" s="34"/>
      <c r="I369" s="89"/>
      <c r="J369" s="32"/>
      <c r="K369" s="39"/>
      <c r="L369" s="29" t="s">
        <v>224</v>
      </c>
      <c r="M369" s="41"/>
      <c r="N369" s="24">
        <v>543.6</v>
      </c>
      <c r="O369" s="12">
        <v>18.448</v>
      </c>
      <c r="P369" s="40">
        <f t="shared" si="62"/>
        <v>525.15200000000004</v>
      </c>
      <c r="Q369" s="29" t="s">
        <v>657</v>
      </c>
      <c r="R369" s="41" t="s">
        <v>428</v>
      </c>
      <c r="S369" s="41"/>
      <c r="T369" s="12"/>
      <c r="U369" s="148"/>
      <c r="V369" s="53"/>
      <c r="W369" s="727"/>
      <c r="X369" s="148"/>
      <c r="Y369" s="148"/>
      <c r="Z369" s="148"/>
      <c r="AA369" s="148"/>
      <c r="AB369" s="148"/>
      <c r="AC369" s="148"/>
      <c r="AD369" s="148">
        <f t="shared" si="64"/>
        <v>525.15200000000004</v>
      </c>
      <c r="AE369" s="301"/>
      <c r="AF369" s="301"/>
      <c r="AG369" s="301"/>
      <c r="AH369" s="301"/>
      <c r="AI369" s="301"/>
      <c r="AJ369" s="301"/>
      <c r="AK369" s="301"/>
      <c r="AL369" s="301"/>
      <c r="AM369" s="142"/>
      <c r="AN369" s="142"/>
      <c r="AO369" s="427" t="s">
        <v>456</v>
      </c>
      <c r="AP369" s="13"/>
      <c r="AQ369" s="13"/>
      <c r="AR369" s="13"/>
      <c r="AS369" s="13"/>
      <c r="AT369" s="13"/>
      <c r="AU369" s="13"/>
      <c r="AV369" s="13"/>
      <c r="AW369" s="13"/>
      <c r="AX369" s="13"/>
      <c r="AY369" s="13"/>
      <c r="AZ369" s="13"/>
      <c r="BA369" s="13"/>
      <c r="BB369" s="13"/>
    </row>
    <row r="370" spans="1:54" s="2" customFormat="1" ht="132" hidden="1" outlineLevel="1">
      <c r="A370" s="89">
        <f t="shared" si="65"/>
        <v>43</v>
      </c>
      <c r="B370" s="109" t="s">
        <v>117</v>
      </c>
      <c r="C370" s="472" t="s">
        <v>542</v>
      </c>
      <c r="D370" s="67">
        <v>133</v>
      </c>
      <c r="E370" s="64" t="s">
        <v>301</v>
      </c>
      <c r="F370" s="64" t="s">
        <v>429</v>
      </c>
      <c r="G370" s="64" t="s">
        <v>209</v>
      </c>
      <c r="H370" s="64" t="s">
        <v>82</v>
      </c>
      <c r="I370" s="621"/>
      <c r="J370" s="64" t="s">
        <v>132</v>
      </c>
      <c r="K370" s="39" t="s">
        <v>219</v>
      </c>
      <c r="L370" s="319">
        <v>2005</v>
      </c>
      <c r="M370" s="319"/>
      <c r="N370" s="75">
        <v>9.8960000000000008</v>
      </c>
      <c r="O370" s="11">
        <v>9.43</v>
      </c>
      <c r="P370" s="40">
        <f t="shared" si="62"/>
        <v>0.46600000000000003</v>
      </c>
      <c r="Q370" s="29" t="s">
        <v>369</v>
      </c>
      <c r="R370" s="41">
        <v>8</v>
      </c>
      <c r="S370" s="41"/>
      <c r="T370" s="12"/>
      <c r="U370" s="148"/>
      <c r="V370" s="140"/>
      <c r="W370" s="727"/>
      <c r="X370" s="148"/>
      <c r="Y370" s="148"/>
      <c r="Z370" s="148"/>
      <c r="AA370" s="148"/>
      <c r="AB370" s="148"/>
      <c r="AC370" s="148"/>
      <c r="AD370" s="148">
        <f t="shared" si="64"/>
        <v>0.46600000000000003</v>
      </c>
      <c r="AE370" s="301"/>
      <c r="AF370" s="301"/>
      <c r="AG370" s="301"/>
      <c r="AH370" s="301"/>
      <c r="AI370" s="301"/>
      <c r="AJ370" s="301"/>
      <c r="AK370" s="301"/>
      <c r="AL370" s="301"/>
      <c r="AM370" s="142"/>
      <c r="AN370" s="142"/>
      <c r="AO370" s="427" t="s">
        <v>576</v>
      </c>
      <c r="AP370" s="13"/>
      <c r="AQ370" s="13"/>
      <c r="AR370" s="13"/>
      <c r="AS370" s="13"/>
      <c r="AT370" s="13"/>
      <c r="AU370" s="13"/>
      <c r="AV370" s="13"/>
      <c r="AW370" s="13"/>
      <c r="AX370" s="13"/>
      <c r="AY370" s="13"/>
      <c r="AZ370" s="13"/>
      <c r="BA370" s="13"/>
      <c r="BB370" s="13"/>
    </row>
    <row r="371" spans="1:54" s="2" customFormat="1" ht="202.5" hidden="1" customHeight="1" outlineLevel="1">
      <c r="A371" s="89">
        <f t="shared" si="65"/>
        <v>44</v>
      </c>
      <c r="B371" s="93" t="s">
        <v>340</v>
      </c>
      <c r="C371" s="469" t="s">
        <v>93</v>
      </c>
      <c r="D371" s="33"/>
      <c r="E371" s="33"/>
      <c r="F371" s="33"/>
      <c r="G371" s="33"/>
      <c r="H371" s="33"/>
      <c r="I371" s="89"/>
      <c r="J371" s="32"/>
      <c r="K371" s="39"/>
      <c r="L371" s="29" t="s">
        <v>223</v>
      </c>
      <c r="M371" s="41"/>
      <c r="N371" s="11">
        <v>8.6989999999999998</v>
      </c>
      <c r="O371" s="12">
        <v>8.6989999999999998</v>
      </c>
      <c r="P371" s="40">
        <f t="shared" si="62"/>
        <v>0</v>
      </c>
      <c r="Q371" s="29" t="s">
        <v>43</v>
      </c>
      <c r="R371" s="41" t="s">
        <v>418</v>
      </c>
      <c r="S371" s="41"/>
      <c r="T371" s="12"/>
      <c r="U371" s="148"/>
      <c r="V371" s="53"/>
      <c r="W371" s="727"/>
      <c r="X371" s="148"/>
      <c r="Y371" s="148"/>
      <c r="Z371" s="148"/>
      <c r="AA371" s="148"/>
      <c r="AB371" s="148"/>
      <c r="AC371" s="148"/>
      <c r="AD371" s="148">
        <f t="shared" si="64"/>
        <v>0</v>
      </c>
      <c r="AE371" s="301"/>
      <c r="AF371" s="301"/>
      <c r="AG371" s="301"/>
      <c r="AH371" s="301"/>
      <c r="AI371" s="301"/>
      <c r="AJ371" s="301"/>
      <c r="AK371" s="301"/>
      <c r="AL371" s="301"/>
      <c r="AM371" s="142"/>
      <c r="AN371" s="142"/>
      <c r="AO371" s="427" t="s">
        <v>338</v>
      </c>
      <c r="AP371" s="13"/>
      <c r="AQ371" s="13"/>
      <c r="AR371" s="13"/>
      <c r="AS371" s="13"/>
      <c r="AT371" s="13"/>
      <c r="AU371" s="13"/>
      <c r="AV371" s="13"/>
      <c r="AW371" s="13"/>
      <c r="AX371" s="13"/>
      <c r="AY371" s="13"/>
      <c r="AZ371" s="13"/>
      <c r="BA371" s="13"/>
      <c r="BB371" s="13"/>
    </row>
    <row r="372" spans="1:54" s="13" customFormat="1" ht="76.5" hidden="1" outlineLevel="1">
      <c r="A372" s="89">
        <f t="shared" si="65"/>
        <v>45</v>
      </c>
      <c r="B372" s="185" t="s">
        <v>640</v>
      </c>
      <c r="C372" s="469" t="s">
        <v>352</v>
      </c>
      <c r="D372" s="61"/>
      <c r="E372" s="64"/>
      <c r="F372" s="64"/>
      <c r="G372" s="64"/>
      <c r="H372" s="64"/>
      <c r="I372" s="621"/>
      <c r="J372" s="64"/>
      <c r="K372" s="39"/>
      <c r="L372" s="41">
        <v>2004</v>
      </c>
      <c r="M372" s="41"/>
      <c r="N372" s="24"/>
      <c r="O372" s="24">
        <v>46.195999999999998</v>
      </c>
      <c r="P372" s="40">
        <f t="shared" si="62"/>
        <v>-46.195999999999998</v>
      </c>
      <c r="Q372" s="29" t="s">
        <v>347</v>
      </c>
      <c r="R372" s="41">
        <v>126</v>
      </c>
      <c r="S372" s="41"/>
      <c r="T372" s="29"/>
      <c r="U372" s="148"/>
      <c r="V372" s="53"/>
      <c r="W372" s="727"/>
      <c r="X372" s="148"/>
      <c r="Y372" s="148"/>
      <c r="Z372" s="148"/>
      <c r="AA372" s="148"/>
      <c r="AB372" s="148"/>
      <c r="AC372" s="148"/>
      <c r="AD372" s="148">
        <f t="shared" si="64"/>
        <v>-46.195999999999998</v>
      </c>
      <c r="AE372" s="301"/>
      <c r="AF372" s="301"/>
      <c r="AG372" s="301"/>
      <c r="AH372" s="301"/>
      <c r="AI372" s="301"/>
      <c r="AJ372" s="301"/>
      <c r="AK372" s="301"/>
      <c r="AL372" s="301"/>
      <c r="AM372" s="142"/>
      <c r="AN372" s="142"/>
      <c r="AO372" s="428" t="s">
        <v>641</v>
      </c>
      <c r="AP372" s="5"/>
      <c r="AQ372" s="5"/>
      <c r="AR372" s="5"/>
      <c r="AS372" s="5"/>
      <c r="AT372" s="5"/>
      <c r="AU372" s="5"/>
      <c r="AV372" s="5"/>
      <c r="AW372" s="5"/>
      <c r="AX372" s="5"/>
      <c r="AY372" s="5"/>
      <c r="AZ372" s="5"/>
      <c r="BA372" s="5"/>
      <c r="BB372" s="5"/>
    </row>
    <row r="373" spans="1:54" s="389" customFormat="1" ht="132" hidden="1" outlineLevel="1">
      <c r="A373" s="89">
        <f t="shared" si="65"/>
        <v>46</v>
      </c>
      <c r="B373" s="394" t="s">
        <v>86</v>
      </c>
      <c r="C373" s="471" t="s">
        <v>375</v>
      </c>
      <c r="D373" s="375">
        <v>133</v>
      </c>
      <c r="E373" s="376" t="s">
        <v>13</v>
      </c>
      <c r="F373" s="377">
        <v>11</v>
      </c>
      <c r="G373" s="377" t="s">
        <v>79</v>
      </c>
      <c r="H373" s="377">
        <v>1020102</v>
      </c>
      <c r="I373" s="628" t="s">
        <v>50</v>
      </c>
      <c r="J373" s="378" t="s">
        <v>417</v>
      </c>
      <c r="K373" s="392" t="s">
        <v>219</v>
      </c>
      <c r="L373" s="392">
        <v>2007</v>
      </c>
      <c r="M373" s="379">
        <v>2009</v>
      </c>
      <c r="N373" s="388">
        <v>294.08100000000002</v>
      </c>
      <c r="O373" s="382">
        <v>249.703</v>
      </c>
      <c r="P373" s="380">
        <f t="shared" si="62"/>
        <v>44.378</v>
      </c>
      <c r="Q373" s="381" t="s">
        <v>291</v>
      </c>
      <c r="R373" s="374">
        <v>3714</v>
      </c>
      <c r="S373" s="374"/>
      <c r="T373" s="382"/>
      <c r="U373" s="415"/>
      <c r="V373" s="538"/>
      <c r="W373" s="737"/>
      <c r="X373" s="382"/>
      <c r="Y373" s="415"/>
      <c r="Z373" s="382">
        <f>Y373*0.05</f>
        <v>0</v>
      </c>
      <c r="AA373" s="415"/>
      <c r="AB373" s="415"/>
      <c r="AC373" s="382">
        <f>AA373*0.05</f>
        <v>0</v>
      </c>
      <c r="AD373" s="415">
        <f t="shared" si="64"/>
        <v>44.378</v>
      </c>
      <c r="AE373" s="539"/>
      <c r="AF373" s="539"/>
      <c r="AG373" s="539"/>
      <c r="AH373" s="539"/>
      <c r="AI373" s="539"/>
      <c r="AJ373" s="539"/>
      <c r="AK373" s="539"/>
      <c r="AL373" s="539"/>
      <c r="AM373" s="540"/>
      <c r="AN373" s="540"/>
      <c r="AO373" s="445" t="s">
        <v>608</v>
      </c>
    </row>
    <row r="374" spans="1:54" s="2" customFormat="1" ht="246" hidden="1" customHeight="1" outlineLevel="1">
      <c r="A374" s="89">
        <f t="shared" si="65"/>
        <v>47</v>
      </c>
      <c r="B374" s="113" t="s">
        <v>191</v>
      </c>
      <c r="C374" s="475" t="s">
        <v>92</v>
      </c>
      <c r="D374" s="60">
        <v>133</v>
      </c>
      <c r="E374" s="64" t="s">
        <v>389</v>
      </c>
      <c r="F374" s="59">
        <v>11</v>
      </c>
      <c r="G374" s="59" t="s">
        <v>79</v>
      </c>
      <c r="H374" s="59">
        <v>5220201</v>
      </c>
      <c r="I374" s="373"/>
      <c r="J374" s="59" t="s">
        <v>417</v>
      </c>
      <c r="K374" s="39" t="s">
        <v>219</v>
      </c>
      <c r="L374" s="41">
        <v>2006</v>
      </c>
      <c r="M374" s="41"/>
      <c r="N374" s="12">
        <v>24.167000000000002</v>
      </c>
      <c r="O374" s="12">
        <v>23.875</v>
      </c>
      <c r="P374" s="40">
        <f t="shared" si="62"/>
        <v>0.29199999999999998</v>
      </c>
      <c r="Q374" s="29" t="s">
        <v>150</v>
      </c>
      <c r="R374" s="41">
        <v>420</v>
      </c>
      <c r="S374" s="41"/>
      <c r="T374" s="12"/>
      <c r="U374" s="148"/>
      <c r="V374" s="53"/>
      <c r="W374" s="727"/>
      <c r="X374" s="148"/>
      <c r="Y374" s="148"/>
      <c r="Z374" s="148"/>
      <c r="AA374" s="148"/>
      <c r="AB374" s="148"/>
      <c r="AC374" s="148"/>
      <c r="AD374" s="148">
        <f t="shared" si="64"/>
        <v>0.29199999999999998</v>
      </c>
      <c r="AE374" s="301"/>
      <c r="AF374" s="301"/>
      <c r="AG374" s="301"/>
      <c r="AH374" s="301"/>
      <c r="AI374" s="301"/>
      <c r="AJ374" s="301"/>
      <c r="AK374" s="301"/>
      <c r="AL374" s="301"/>
      <c r="AM374" s="142"/>
      <c r="AN374" s="142"/>
      <c r="AO374" s="428" t="s">
        <v>617</v>
      </c>
      <c r="AP374" s="5"/>
      <c r="AQ374" s="5"/>
      <c r="AR374" s="5"/>
      <c r="AS374" s="5"/>
      <c r="AT374" s="5"/>
      <c r="AU374" s="5"/>
      <c r="AV374" s="5"/>
      <c r="AW374" s="5"/>
      <c r="AX374" s="5"/>
      <c r="AY374" s="5"/>
      <c r="AZ374" s="5"/>
      <c r="BA374" s="5"/>
      <c r="BB374" s="5"/>
    </row>
    <row r="375" spans="1:54" s="2" customFormat="1" ht="363" hidden="1" customHeight="1" outlineLevel="1">
      <c r="A375" s="89">
        <f t="shared" si="65"/>
        <v>48</v>
      </c>
      <c r="B375" s="104" t="s">
        <v>60</v>
      </c>
      <c r="C375" s="483" t="s">
        <v>92</v>
      </c>
      <c r="D375" s="61"/>
      <c r="E375" s="61"/>
      <c r="F375" s="61"/>
      <c r="G375" s="61"/>
      <c r="H375" s="61"/>
      <c r="I375" s="621"/>
      <c r="J375" s="67"/>
      <c r="K375" s="310"/>
      <c r="L375" s="41">
        <v>2007</v>
      </c>
      <c r="M375" s="41"/>
      <c r="N375" s="24">
        <v>36.110999999999997</v>
      </c>
      <c r="O375" s="10">
        <v>36.031999999999996</v>
      </c>
      <c r="P375" s="40">
        <f t="shared" si="62"/>
        <v>7.9000000000000001E-2</v>
      </c>
      <c r="Q375" s="29"/>
      <c r="R375" s="41"/>
      <c r="S375" s="641"/>
      <c r="T375" s="10"/>
      <c r="U375" s="148"/>
      <c r="V375" s="53"/>
      <c r="W375" s="727"/>
      <c r="X375" s="148"/>
      <c r="Y375" s="148"/>
      <c r="Z375" s="148"/>
      <c r="AA375" s="148"/>
      <c r="AB375" s="148"/>
      <c r="AC375" s="148"/>
      <c r="AD375" s="148">
        <f t="shared" si="64"/>
        <v>7.9000000000000001E-2</v>
      </c>
      <c r="AE375" s="301"/>
      <c r="AF375" s="301"/>
      <c r="AG375" s="301"/>
      <c r="AH375" s="301"/>
      <c r="AI375" s="301"/>
      <c r="AJ375" s="301"/>
      <c r="AK375" s="301"/>
      <c r="AL375" s="301"/>
      <c r="AM375" s="142"/>
      <c r="AN375" s="142"/>
      <c r="AO375" s="428" t="s">
        <v>363</v>
      </c>
    </row>
    <row r="376" spans="1:54" s="2" customFormat="1" ht="309.75" hidden="1" customHeight="1" outlineLevel="1">
      <c r="A376" s="89">
        <f t="shared" si="65"/>
        <v>49</v>
      </c>
      <c r="B376" s="92" t="s">
        <v>332</v>
      </c>
      <c r="C376" s="469" t="s">
        <v>542</v>
      </c>
      <c r="D376" s="34">
        <v>133</v>
      </c>
      <c r="E376" s="28" t="s">
        <v>389</v>
      </c>
      <c r="F376" s="28" t="s">
        <v>372</v>
      </c>
      <c r="G376" s="28" t="s">
        <v>79</v>
      </c>
      <c r="H376" s="32">
        <v>1028000</v>
      </c>
      <c r="I376" s="89"/>
      <c r="J376" s="32"/>
      <c r="K376" s="39"/>
      <c r="L376" s="319">
        <v>1999</v>
      </c>
      <c r="M376" s="319"/>
      <c r="N376" s="11">
        <v>301.50900000000001</v>
      </c>
      <c r="O376" s="11">
        <v>301.50900000000001</v>
      </c>
      <c r="P376" s="40">
        <f t="shared" si="62"/>
        <v>0</v>
      </c>
      <c r="Q376" s="29" t="s">
        <v>439</v>
      </c>
      <c r="R376" s="41">
        <v>7</v>
      </c>
      <c r="S376" s="41"/>
      <c r="T376" s="12"/>
      <c r="U376" s="152"/>
      <c r="V376" s="535"/>
      <c r="W376" s="736"/>
      <c r="X376" s="152"/>
      <c r="Y376" s="152"/>
      <c r="Z376" s="152"/>
      <c r="AA376" s="152"/>
      <c r="AB376" s="152"/>
      <c r="AC376" s="152"/>
      <c r="AD376" s="152">
        <f t="shared" si="64"/>
        <v>0</v>
      </c>
      <c r="AE376" s="536"/>
      <c r="AF376" s="536"/>
      <c r="AG376" s="536"/>
      <c r="AH376" s="536"/>
      <c r="AI376" s="536"/>
      <c r="AJ376" s="536"/>
      <c r="AK376" s="536"/>
      <c r="AL376" s="536"/>
      <c r="AM376" s="537"/>
      <c r="AN376" s="537"/>
      <c r="AO376" s="427" t="s">
        <v>5</v>
      </c>
      <c r="AP376" s="13"/>
      <c r="AQ376" s="13"/>
      <c r="AR376" s="13"/>
      <c r="AS376" s="13"/>
      <c r="AT376" s="13"/>
      <c r="AU376" s="13"/>
      <c r="AV376" s="13"/>
      <c r="AW376" s="13"/>
      <c r="AX376" s="13"/>
      <c r="AY376" s="13"/>
      <c r="AZ376" s="13"/>
      <c r="BA376" s="13"/>
      <c r="BB376" s="13"/>
    </row>
    <row r="377" spans="1:54" s="15" customFormat="1" ht="76.5" hidden="1" outlineLevel="1">
      <c r="A377" s="89">
        <f t="shared" si="65"/>
        <v>50</v>
      </c>
      <c r="B377" s="104" t="s">
        <v>643</v>
      </c>
      <c r="C377" s="469" t="s">
        <v>458</v>
      </c>
      <c r="D377" s="61"/>
      <c r="E377" s="61"/>
      <c r="F377" s="61"/>
      <c r="G377" s="61"/>
      <c r="H377" s="61"/>
      <c r="I377" s="621"/>
      <c r="J377" s="67"/>
      <c r="K377" s="310"/>
      <c r="L377" s="41">
        <v>2006</v>
      </c>
      <c r="M377" s="41"/>
      <c r="N377" s="24">
        <v>3.0979999999999999</v>
      </c>
      <c r="O377" s="24">
        <v>2.5</v>
      </c>
      <c r="P377" s="40">
        <f t="shared" si="62"/>
        <v>0.59799999999999998</v>
      </c>
      <c r="Q377" s="29"/>
      <c r="R377" s="41"/>
      <c r="S377" s="41"/>
      <c r="T377" s="29"/>
      <c r="U377" s="148"/>
      <c r="V377" s="53"/>
      <c r="W377" s="727"/>
      <c r="X377" s="148"/>
      <c r="Y377" s="148"/>
      <c r="Z377" s="148"/>
      <c r="AA377" s="148"/>
      <c r="AB377" s="148"/>
      <c r="AC377" s="148"/>
      <c r="AD377" s="148">
        <f t="shared" si="64"/>
        <v>0.59799999999999998</v>
      </c>
      <c r="AE377" s="301"/>
      <c r="AF377" s="301"/>
      <c r="AG377" s="301"/>
      <c r="AH377" s="301"/>
      <c r="AI377" s="301"/>
      <c r="AJ377" s="301"/>
      <c r="AK377" s="301"/>
      <c r="AL377" s="301"/>
      <c r="AM377" s="142"/>
      <c r="AN377" s="142"/>
      <c r="AO377" s="428" t="s">
        <v>642</v>
      </c>
      <c r="AP377" s="5"/>
      <c r="AQ377" s="5"/>
      <c r="AR377" s="5"/>
      <c r="AS377" s="5"/>
      <c r="AT377" s="5"/>
      <c r="AU377" s="5"/>
      <c r="AV377" s="5"/>
      <c r="AW377" s="5"/>
      <c r="AX377" s="5"/>
      <c r="AY377" s="5"/>
      <c r="AZ377" s="5"/>
      <c r="BA377" s="5"/>
      <c r="BB377" s="5"/>
    </row>
    <row r="378" spans="1:54" s="2" customFormat="1" ht="191.25" hidden="1" outlineLevel="1">
      <c r="A378" s="89">
        <f t="shared" si="65"/>
        <v>51</v>
      </c>
      <c r="B378" s="88" t="s">
        <v>531</v>
      </c>
      <c r="C378" s="469" t="s">
        <v>458</v>
      </c>
      <c r="D378" s="31"/>
      <c r="E378" s="31"/>
      <c r="F378" s="31"/>
      <c r="G378" s="31"/>
      <c r="H378" s="31"/>
      <c r="I378" s="89"/>
      <c r="J378" s="27"/>
      <c r="K378" s="39"/>
      <c r="L378" s="39">
        <v>2006</v>
      </c>
      <c r="M378" s="41"/>
      <c r="N378" s="75">
        <v>3.2</v>
      </c>
      <c r="O378" s="12">
        <v>3.2</v>
      </c>
      <c r="P378" s="40">
        <f t="shared" si="62"/>
        <v>0</v>
      </c>
      <c r="Q378" s="29"/>
      <c r="R378" s="41"/>
      <c r="S378" s="41"/>
      <c r="T378" s="12"/>
      <c r="U378" s="148"/>
      <c r="V378" s="53"/>
      <c r="W378" s="727"/>
      <c r="X378" s="148"/>
      <c r="Y378" s="148"/>
      <c r="Z378" s="148"/>
      <c r="AA378" s="148"/>
      <c r="AB378" s="148"/>
      <c r="AC378" s="148"/>
      <c r="AD378" s="148">
        <f t="shared" si="64"/>
        <v>0</v>
      </c>
      <c r="AE378" s="301"/>
      <c r="AF378" s="301"/>
      <c r="AG378" s="301"/>
      <c r="AH378" s="301"/>
      <c r="AI378" s="301"/>
      <c r="AJ378" s="301"/>
      <c r="AK378" s="301"/>
      <c r="AL378" s="301"/>
      <c r="AM378" s="142"/>
      <c r="AN378" s="142"/>
      <c r="AO378" s="427" t="s">
        <v>283</v>
      </c>
      <c r="AP378" s="13"/>
      <c r="AQ378" s="13"/>
      <c r="AR378" s="13"/>
      <c r="AS378" s="13"/>
      <c r="AT378" s="13"/>
      <c r="AU378" s="13"/>
      <c r="AV378" s="13"/>
      <c r="AW378" s="13"/>
      <c r="AX378" s="13"/>
      <c r="AY378" s="13"/>
      <c r="AZ378" s="13"/>
      <c r="BA378" s="13"/>
      <c r="BB378" s="13"/>
    </row>
    <row r="379" spans="1:54" ht="153" hidden="1" outlineLevel="1">
      <c r="A379" s="89">
        <f t="shared" si="65"/>
        <v>52</v>
      </c>
      <c r="B379" s="88" t="s">
        <v>107</v>
      </c>
      <c r="C379" s="469" t="s">
        <v>458</v>
      </c>
      <c r="D379" s="31"/>
      <c r="E379" s="31"/>
      <c r="F379" s="31"/>
      <c r="G379" s="31"/>
      <c r="H379" s="31"/>
      <c r="I379" s="89"/>
      <c r="J379" s="27"/>
      <c r="K379" s="39"/>
      <c r="L379" s="39">
        <v>2006</v>
      </c>
      <c r="M379" s="41"/>
      <c r="N379" s="75">
        <v>2.75</v>
      </c>
      <c r="O379" s="12">
        <v>2.75</v>
      </c>
      <c r="P379" s="40">
        <f t="shared" si="62"/>
        <v>0</v>
      </c>
      <c r="Q379" s="29"/>
      <c r="R379" s="41"/>
      <c r="S379" s="41"/>
      <c r="T379" s="12"/>
      <c r="U379" s="148"/>
      <c r="V379" s="53"/>
      <c r="W379" s="727"/>
      <c r="X379" s="148"/>
      <c r="Y379" s="148"/>
      <c r="Z379" s="148"/>
      <c r="AA379" s="148"/>
      <c r="AB379" s="148"/>
      <c r="AC379" s="148"/>
      <c r="AD379" s="148">
        <f t="shared" si="64"/>
        <v>0</v>
      </c>
      <c r="AE379" s="301"/>
      <c r="AF379" s="301"/>
      <c r="AG379" s="301"/>
      <c r="AH379" s="301"/>
      <c r="AI379" s="301"/>
      <c r="AJ379" s="301"/>
      <c r="AK379" s="301"/>
      <c r="AL379" s="301"/>
      <c r="AM379" s="142"/>
      <c r="AN379" s="142"/>
      <c r="AO379" s="427" t="s">
        <v>283</v>
      </c>
      <c r="AP379" s="13"/>
      <c r="AQ379" s="13"/>
      <c r="AR379" s="13"/>
      <c r="AS379" s="13"/>
      <c r="AT379" s="13"/>
      <c r="AU379" s="13"/>
      <c r="AV379" s="13"/>
      <c r="AW379" s="13"/>
      <c r="AX379" s="13"/>
      <c r="AY379" s="13"/>
      <c r="AZ379" s="13"/>
      <c r="BA379" s="13"/>
      <c r="BB379" s="13"/>
    </row>
    <row r="380" spans="1:54" s="6" customFormat="1" ht="99" hidden="1" outlineLevel="1" collapsed="1">
      <c r="A380" s="89">
        <f t="shared" si="65"/>
        <v>53</v>
      </c>
      <c r="B380" s="93" t="s">
        <v>324</v>
      </c>
      <c r="C380" s="469" t="s">
        <v>178</v>
      </c>
      <c r="D380" s="30">
        <v>133</v>
      </c>
      <c r="E380" s="28" t="s">
        <v>389</v>
      </c>
      <c r="F380" s="59" t="s">
        <v>372</v>
      </c>
      <c r="G380" s="59" t="s">
        <v>79</v>
      </c>
      <c r="H380" s="59">
        <v>1027000</v>
      </c>
      <c r="I380" s="89"/>
      <c r="J380" s="32"/>
      <c r="K380" s="39"/>
      <c r="L380" s="41">
        <v>2004</v>
      </c>
      <c r="M380" s="41"/>
      <c r="N380" s="11">
        <v>6.42</v>
      </c>
      <c r="O380" s="11">
        <v>6.4</v>
      </c>
      <c r="P380" s="40">
        <f t="shared" si="62"/>
        <v>0.02</v>
      </c>
      <c r="Q380" s="29" t="s">
        <v>63</v>
      </c>
      <c r="R380" s="41">
        <v>6</v>
      </c>
      <c r="S380" s="41"/>
      <c r="T380" s="12"/>
      <c r="U380" s="148"/>
      <c r="V380" s="139"/>
      <c r="W380" s="727"/>
      <c r="X380" s="148"/>
      <c r="Y380" s="148"/>
      <c r="Z380" s="148"/>
      <c r="AA380" s="148"/>
      <c r="AB380" s="148"/>
      <c r="AC380" s="148"/>
      <c r="AD380" s="148">
        <f t="shared" si="64"/>
        <v>0.02</v>
      </c>
      <c r="AE380" s="301"/>
      <c r="AF380" s="301"/>
      <c r="AG380" s="301"/>
      <c r="AH380" s="301"/>
      <c r="AI380" s="301"/>
      <c r="AJ380" s="301"/>
      <c r="AK380" s="301"/>
      <c r="AL380" s="301"/>
      <c r="AM380" s="142"/>
      <c r="AN380" s="142"/>
      <c r="AO380" s="428" t="s">
        <v>378</v>
      </c>
      <c r="AP380" s="2"/>
      <c r="AQ380" s="2"/>
      <c r="AR380" s="2"/>
      <c r="AS380" s="2"/>
      <c r="AT380" s="2"/>
      <c r="AU380" s="2"/>
      <c r="AV380" s="2"/>
      <c r="AW380" s="2"/>
      <c r="AX380" s="2"/>
      <c r="AY380" s="2"/>
      <c r="AZ380" s="2"/>
      <c r="BA380" s="2"/>
      <c r="BB380" s="2"/>
    </row>
    <row r="381" spans="1:54" ht="76.5" hidden="1" outlineLevel="1">
      <c r="A381" s="89">
        <f t="shared" si="65"/>
        <v>54</v>
      </c>
      <c r="B381" s="93" t="s">
        <v>592</v>
      </c>
      <c r="C381" s="469" t="s">
        <v>178</v>
      </c>
      <c r="D381" s="30">
        <v>133</v>
      </c>
      <c r="E381" s="28" t="s">
        <v>389</v>
      </c>
      <c r="F381" s="59" t="s">
        <v>372</v>
      </c>
      <c r="G381" s="59" t="s">
        <v>79</v>
      </c>
      <c r="H381" s="59">
        <v>1027000</v>
      </c>
      <c r="I381" s="89"/>
      <c r="J381" s="32"/>
      <c r="K381" s="39"/>
      <c r="L381" s="41">
        <v>2004</v>
      </c>
      <c r="M381" s="41"/>
      <c r="N381" s="11">
        <v>10.087</v>
      </c>
      <c r="O381" s="11">
        <v>9.9</v>
      </c>
      <c r="P381" s="40">
        <f t="shared" si="62"/>
        <v>0.187</v>
      </c>
      <c r="Q381" s="29" t="s">
        <v>63</v>
      </c>
      <c r="R381" s="41">
        <v>10</v>
      </c>
      <c r="S381" s="41"/>
      <c r="T381" s="12"/>
      <c r="U381" s="148"/>
      <c r="V381" s="139"/>
      <c r="W381" s="727"/>
      <c r="X381" s="148"/>
      <c r="Y381" s="148"/>
      <c r="Z381" s="148"/>
      <c r="AA381" s="148"/>
      <c r="AB381" s="148"/>
      <c r="AC381" s="148"/>
      <c r="AD381" s="148">
        <f t="shared" si="64"/>
        <v>0.187</v>
      </c>
      <c r="AE381" s="301"/>
      <c r="AF381" s="301"/>
      <c r="AG381" s="301"/>
      <c r="AH381" s="301"/>
      <c r="AI381" s="301"/>
      <c r="AJ381" s="301"/>
      <c r="AK381" s="301"/>
      <c r="AL381" s="301"/>
      <c r="AM381" s="142"/>
      <c r="AN381" s="142"/>
      <c r="AO381" s="428" t="s">
        <v>398</v>
      </c>
      <c r="AP381" s="2"/>
      <c r="AQ381" s="2"/>
      <c r="AR381" s="2"/>
      <c r="AS381" s="2"/>
      <c r="AT381" s="2"/>
      <c r="AU381" s="2"/>
      <c r="AV381" s="2"/>
      <c r="AW381" s="2"/>
      <c r="AX381" s="2"/>
      <c r="AY381" s="2"/>
      <c r="AZ381" s="2"/>
      <c r="BA381" s="2"/>
      <c r="BB381" s="2"/>
    </row>
    <row r="382" spans="1:54" ht="184.5" hidden="1" customHeight="1" outlineLevel="1">
      <c r="A382" s="89">
        <f t="shared" si="65"/>
        <v>55</v>
      </c>
      <c r="B382" s="93" t="s">
        <v>376</v>
      </c>
      <c r="C382" s="469" t="s">
        <v>178</v>
      </c>
      <c r="D382" s="30">
        <v>133</v>
      </c>
      <c r="E382" s="28" t="s">
        <v>389</v>
      </c>
      <c r="F382" s="59" t="s">
        <v>372</v>
      </c>
      <c r="G382" s="59" t="s">
        <v>79</v>
      </c>
      <c r="H382" s="59">
        <v>1027000</v>
      </c>
      <c r="I382" s="89"/>
      <c r="J382" s="32"/>
      <c r="K382" s="39"/>
      <c r="L382" s="41"/>
      <c r="M382" s="41"/>
      <c r="N382" s="11">
        <v>11.284000000000001</v>
      </c>
      <c r="O382" s="11">
        <v>11.019</v>
      </c>
      <c r="P382" s="40">
        <f t="shared" si="62"/>
        <v>0.26500000000000001</v>
      </c>
      <c r="Q382" s="29" t="s">
        <v>63</v>
      </c>
      <c r="R382" s="41">
        <v>14</v>
      </c>
      <c r="S382" s="41"/>
      <c r="T382" s="12"/>
      <c r="U382" s="148"/>
      <c r="V382" s="139"/>
      <c r="W382" s="727"/>
      <c r="X382" s="148"/>
      <c r="Y382" s="148"/>
      <c r="Z382" s="148"/>
      <c r="AA382" s="148"/>
      <c r="AB382" s="148"/>
      <c r="AC382" s="148"/>
      <c r="AD382" s="148">
        <f t="shared" si="64"/>
        <v>0.26500000000000001</v>
      </c>
      <c r="AE382" s="301"/>
      <c r="AF382" s="301"/>
      <c r="AG382" s="301"/>
      <c r="AH382" s="301"/>
      <c r="AI382" s="301"/>
      <c r="AJ382" s="301"/>
      <c r="AK382" s="301"/>
      <c r="AL382" s="301"/>
      <c r="AM382" s="142"/>
      <c r="AN382" s="142"/>
      <c r="AO382" s="428" t="s">
        <v>378</v>
      </c>
      <c r="AP382" s="2"/>
      <c r="AQ382" s="2"/>
      <c r="AR382" s="2"/>
      <c r="AS382" s="2"/>
      <c r="AT382" s="2"/>
      <c r="AU382" s="2"/>
      <c r="AV382" s="2"/>
      <c r="AW382" s="2"/>
      <c r="AX382" s="2"/>
      <c r="AY382" s="2"/>
      <c r="AZ382" s="2"/>
      <c r="BA382" s="2"/>
      <c r="BB382" s="2"/>
    </row>
    <row r="383" spans="1:54" ht="99" hidden="1" outlineLevel="1">
      <c r="A383" s="89">
        <f t="shared" si="65"/>
        <v>56</v>
      </c>
      <c r="B383" s="93" t="s">
        <v>342</v>
      </c>
      <c r="C383" s="469" t="s">
        <v>178</v>
      </c>
      <c r="D383" s="30">
        <v>133</v>
      </c>
      <c r="E383" s="28" t="s">
        <v>389</v>
      </c>
      <c r="F383" s="59" t="s">
        <v>372</v>
      </c>
      <c r="G383" s="59" t="s">
        <v>79</v>
      </c>
      <c r="H383" s="59">
        <v>1027000</v>
      </c>
      <c r="I383" s="89"/>
      <c r="J383" s="32"/>
      <c r="K383" s="39"/>
      <c r="L383" s="41"/>
      <c r="M383" s="41"/>
      <c r="N383" s="11">
        <v>10.808999999999999</v>
      </c>
      <c r="O383" s="11">
        <v>10.565</v>
      </c>
      <c r="P383" s="40">
        <f t="shared" si="62"/>
        <v>0.24399999999999999</v>
      </c>
      <c r="Q383" s="29" t="s">
        <v>63</v>
      </c>
      <c r="R383" s="41">
        <v>15</v>
      </c>
      <c r="S383" s="41"/>
      <c r="T383" s="12"/>
      <c r="U383" s="148"/>
      <c r="V383" s="139"/>
      <c r="W383" s="727"/>
      <c r="X383" s="148"/>
      <c r="Y383" s="148"/>
      <c r="Z383" s="148"/>
      <c r="AA383" s="148"/>
      <c r="AB383" s="148"/>
      <c r="AC383" s="148"/>
      <c r="AD383" s="148">
        <f t="shared" si="64"/>
        <v>0.24399999999999999</v>
      </c>
      <c r="AE383" s="301"/>
      <c r="AF383" s="301"/>
      <c r="AG383" s="301"/>
      <c r="AH383" s="301"/>
      <c r="AI383" s="301"/>
      <c r="AJ383" s="301"/>
      <c r="AK383" s="301"/>
      <c r="AL383" s="301"/>
      <c r="AM383" s="142"/>
      <c r="AN383" s="142"/>
      <c r="AO383" s="428" t="s">
        <v>378</v>
      </c>
      <c r="AP383" s="2"/>
      <c r="AQ383" s="2"/>
      <c r="AR383" s="2"/>
      <c r="AS383" s="2"/>
      <c r="AT383" s="2"/>
      <c r="AU383" s="2"/>
      <c r="AV383" s="2"/>
      <c r="AW383" s="2"/>
      <c r="AX383" s="2"/>
      <c r="AY383" s="2"/>
      <c r="AZ383" s="2"/>
      <c r="BA383" s="2"/>
      <c r="BB383" s="2"/>
    </row>
    <row r="384" spans="1:54" s="2" customFormat="1" ht="114.75" hidden="1" outlineLevel="1">
      <c r="A384" s="89">
        <f t="shared" si="65"/>
        <v>57</v>
      </c>
      <c r="B384" s="93" t="s">
        <v>365</v>
      </c>
      <c r="C384" s="469" t="s">
        <v>178</v>
      </c>
      <c r="D384" s="30">
        <v>133</v>
      </c>
      <c r="E384" s="28" t="s">
        <v>389</v>
      </c>
      <c r="F384" s="59" t="s">
        <v>372</v>
      </c>
      <c r="G384" s="59" t="s">
        <v>79</v>
      </c>
      <c r="H384" s="59">
        <v>1027000</v>
      </c>
      <c r="I384" s="89"/>
      <c r="J384" s="32"/>
      <c r="K384" s="39"/>
      <c r="L384" s="41">
        <v>2005</v>
      </c>
      <c r="M384" s="41"/>
      <c r="N384" s="11">
        <v>3.87</v>
      </c>
      <c r="O384" s="11">
        <v>3.843</v>
      </c>
      <c r="P384" s="40">
        <f t="shared" si="62"/>
        <v>2.7E-2</v>
      </c>
      <c r="Q384" s="29" t="s">
        <v>63</v>
      </c>
      <c r="R384" s="41">
        <v>6</v>
      </c>
      <c r="S384" s="41"/>
      <c r="T384" s="12"/>
      <c r="U384" s="148"/>
      <c r="V384" s="139"/>
      <c r="W384" s="727"/>
      <c r="X384" s="148"/>
      <c r="Y384" s="148"/>
      <c r="Z384" s="148"/>
      <c r="AA384" s="148"/>
      <c r="AB384" s="148"/>
      <c r="AC384" s="148"/>
      <c r="AD384" s="148">
        <f t="shared" si="64"/>
        <v>2.7E-2</v>
      </c>
      <c r="AE384" s="301"/>
      <c r="AF384" s="301"/>
      <c r="AG384" s="301"/>
      <c r="AH384" s="301"/>
      <c r="AI384" s="301"/>
      <c r="AJ384" s="301"/>
      <c r="AK384" s="301"/>
      <c r="AL384" s="301"/>
      <c r="AM384" s="142"/>
      <c r="AN384" s="142"/>
      <c r="AO384" s="428" t="s">
        <v>399</v>
      </c>
    </row>
    <row r="385" spans="1:54" s="6" customFormat="1" ht="114.75" hidden="1" outlineLevel="1">
      <c r="A385" s="89">
        <f t="shared" si="65"/>
        <v>58</v>
      </c>
      <c r="B385" s="93" t="s">
        <v>316</v>
      </c>
      <c r="C385" s="469" t="s">
        <v>178</v>
      </c>
      <c r="D385" s="30">
        <v>133</v>
      </c>
      <c r="E385" s="28" t="s">
        <v>389</v>
      </c>
      <c r="F385" s="59" t="s">
        <v>372</v>
      </c>
      <c r="G385" s="59" t="s">
        <v>79</v>
      </c>
      <c r="H385" s="59">
        <v>1027000</v>
      </c>
      <c r="I385" s="89"/>
      <c r="J385" s="32"/>
      <c r="K385" s="39"/>
      <c r="L385" s="41">
        <v>2004</v>
      </c>
      <c r="M385" s="41"/>
      <c r="N385" s="11">
        <v>5.8369999999999997</v>
      </c>
      <c r="O385" s="11">
        <v>5.7450000000000001</v>
      </c>
      <c r="P385" s="40">
        <f t="shared" ref="P385:P419" si="66">N385-O385</f>
        <v>9.1999999999999998E-2</v>
      </c>
      <c r="Q385" s="29" t="s">
        <v>63</v>
      </c>
      <c r="R385" s="41">
        <v>10</v>
      </c>
      <c r="S385" s="41"/>
      <c r="T385" s="12"/>
      <c r="U385" s="148"/>
      <c r="V385" s="139"/>
      <c r="W385" s="727"/>
      <c r="X385" s="148"/>
      <c r="Y385" s="148"/>
      <c r="Z385" s="148"/>
      <c r="AA385" s="148"/>
      <c r="AB385" s="148"/>
      <c r="AC385" s="148"/>
      <c r="AD385" s="148">
        <f t="shared" si="64"/>
        <v>9.1999999999999998E-2</v>
      </c>
      <c r="AE385" s="301"/>
      <c r="AF385" s="301"/>
      <c r="AG385" s="301"/>
      <c r="AH385" s="301"/>
      <c r="AI385" s="301"/>
      <c r="AJ385" s="301"/>
      <c r="AK385" s="301"/>
      <c r="AL385" s="301"/>
      <c r="AM385" s="142"/>
      <c r="AN385" s="142"/>
      <c r="AO385" s="428" t="s">
        <v>399</v>
      </c>
      <c r="AP385" s="2"/>
      <c r="AQ385" s="2"/>
      <c r="AR385" s="2"/>
      <c r="AS385" s="2"/>
      <c r="AT385" s="2"/>
      <c r="AU385" s="2"/>
      <c r="AV385" s="2"/>
      <c r="AW385" s="2"/>
      <c r="AX385" s="2"/>
      <c r="AY385" s="2"/>
      <c r="AZ385" s="2"/>
      <c r="BA385" s="2"/>
      <c r="BB385" s="2"/>
    </row>
    <row r="386" spans="1:54" s="2" customFormat="1" ht="114.75" hidden="1" outlineLevel="1" collapsed="1">
      <c r="A386" s="89">
        <f t="shared" si="65"/>
        <v>59</v>
      </c>
      <c r="B386" s="93" t="s">
        <v>296</v>
      </c>
      <c r="C386" s="469" t="s">
        <v>178</v>
      </c>
      <c r="D386" s="30">
        <v>133</v>
      </c>
      <c r="E386" s="28" t="s">
        <v>389</v>
      </c>
      <c r="F386" s="59" t="s">
        <v>372</v>
      </c>
      <c r="G386" s="59" t="s">
        <v>79</v>
      </c>
      <c r="H386" s="59">
        <v>1027000</v>
      </c>
      <c r="I386" s="89"/>
      <c r="J386" s="32"/>
      <c r="K386" s="39"/>
      <c r="L386" s="41"/>
      <c r="M386" s="41"/>
      <c r="N386" s="11">
        <v>6.742</v>
      </c>
      <c r="O386" s="11">
        <v>6.6260000000000003</v>
      </c>
      <c r="P386" s="40">
        <f t="shared" si="66"/>
        <v>0.11600000000000001</v>
      </c>
      <c r="Q386" s="29" t="s">
        <v>63</v>
      </c>
      <c r="R386" s="41">
        <v>14</v>
      </c>
      <c r="S386" s="41"/>
      <c r="T386" s="12"/>
      <c r="U386" s="148"/>
      <c r="V386" s="139"/>
      <c r="W386" s="727"/>
      <c r="X386" s="148"/>
      <c r="Y386" s="148"/>
      <c r="Z386" s="148"/>
      <c r="AA386" s="148"/>
      <c r="AB386" s="148"/>
      <c r="AC386" s="148"/>
      <c r="AD386" s="148">
        <f t="shared" si="64"/>
        <v>0.11600000000000001</v>
      </c>
      <c r="AE386" s="301"/>
      <c r="AF386" s="301"/>
      <c r="AG386" s="301"/>
      <c r="AH386" s="301"/>
      <c r="AI386" s="301"/>
      <c r="AJ386" s="301"/>
      <c r="AK386" s="301"/>
      <c r="AL386" s="301"/>
      <c r="AM386" s="142"/>
      <c r="AN386" s="142"/>
      <c r="AO386" s="428" t="s">
        <v>97</v>
      </c>
    </row>
    <row r="387" spans="1:54" s="13" customFormat="1" ht="114.75" hidden="1" outlineLevel="1">
      <c r="A387" s="89">
        <f t="shared" si="65"/>
        <v>60</v>
      </c>
      <c r="B387" s="93" t="s">
        <v>346</v>
      </c>
      <c r="C387" s="469" t="s">
        <v>178</v>
      </c>
      <c r="D387" s="30">
        <v>133</v>
      </c>
      <c r="E387" s="28" t="s">
        <v>389</v>
      </c>
      <c r="F387" s="59" t="s">
        <v>372</v>
      </c>
      <c r="G387" s="59" t="s">
        <v>79</v>
      </c>
      <c r="H387" s="59">
        <v>1027000</v>
      </c>
      <c r="I387" s="89"/>
      <c r="J387" s="32"/>
      <c r="K387" s="39"/>
      <c r="L387" s="41"/>
      <c r="M387" s="41"/>
      <c r="N387" s="11">
        <v>7.3120000000000003</v>
      </c>
      <c r="O387" s="11">
        <v>7.2789999999999999</v>
      </c>
      <c r="P387" s="40">
        <f t="shared" si="66"/>
        <v>3.3000000000000002E-2</v>
      </c>
      <c r="Q387" s="29" t="s">
        <v>63</v>
      </c>
      <c r="R387" s="41">
        <v>15</v>
      </c>
      <c r="S387" s="41"/>
      <c r="T387" s="12"/>
      <c r="U387" s="148"/>
      <c r="V387" s="139"/>
      <c r="W387" s="727"/>
      <c r="X387" s="148"/>
      <c r="Y387" s="148"/>
      <c r="Z387" s="148"/>
      <c r="AA387" s="148"/>
      <c r="AB387" s="148"/>
      <c r="AC387" s="148"/>
      <c r="AD387" s="148">
        <f t="shared" si="64"/>
        <v>3.3000000000000002E-2</v>
      </c>
      <c r="AE387" s="301"/>
      <c r="AF387" s="301"/>
      <c r="AG387" s="301"/>
      <c r="AH387" s="301"/>
      <c r="AI387" s="301"/>
      <c r="AJ387" s="301"/>
      <c r="AK387" s="301"/>
      <c r="AL387" s="301"/>
      <c r="AM387" s="142"/>
      <c r="AN387" s="142"/>
      <c r="AO387" s="428" t="s">
        <v>97</v>
      </c>
      <c r="AP387" s="2"/>
      <c r="AQ387" s="2"/>
      <c r="AR387" s="2"/>
      <c r="AS387" s="2"/>
      <c r="AT387" s="2"/>
      <c r="AU387" s="2"/>
      <c r="AV387" s="2"/>
      <c r="AW387" s="2"/>
      <c r="AX387" s="2"/>
      <c r="AY387" s="2"/>
      <c r="AZ387" s="2"/>
      <c r="BA387" s="2"/>
      <c r="BB387" s="2"/>
    </row>
    <row r="388" spans="1:54" s="13" customFormat="1" ht="114.75" hidden="1" outlineLevel="1">
      <c r="A388" s="89">
        <f t="shared" si="65"/>
        <v>61</v>
      </c>
      <c r="B388" s="88" t="s">
        <v>140</v>
      </c>
      <c r="C388" s="475" t="s">
        <v>92</v>
      </c>
      <c r="D388" s="31"/>
      <c r="E388" s="31"/>
      <c r="F388" s="31"/>
      <c r="G388" s="31"/>
      <c r="H388" s="31"/>
      <c r="I388" s="89"/>
      <c r="J388" s="27"/>
      <c r="K388" s="39"/>
      <c r="L388" s="41">
        <v>2006</v>
      </c>
      <c r="M388" s="41"/>
      <c r="N388" s="12">
        <v>4.8710000000000004</v>
      </c>
      <c r="O388" s="12">
        <v>0.42199999999999999</v>
      </c>
      <c r="P388" s="40">
        <f t="shared" si="66"/>
        <v>4.4489999999999998</v>
      </c>
      <c r="Q388" s="29" t="s">
        <v>150</v>
      </c>
      <c r="R388" s="41" t="s">
        <v>656</v>
      </c>
      <c r="S388" s="641"/>
      <c r="T388" s="10"/>
      <c r="U388" s="148"/>
      <c r="V388" s="53"/>
      <c r="W388" s="727"/>
      <c r="X388" s="148"/>
      <c r="Y388" s="148"/>
      <c r="Z388" s="148"/>
      <c r="AA388" s="148"/>
      <c r="AB388" s="148"/>
      <c r="AC388" s="148"/>
      <c r="AD388" s="148">
        <f t="shared" si="64"/>
        <v>4.4489999999999998</v>
      </c>
      <c r="AE388" s="301"/>
      <c r="AF388" s="301"/>
      <c r="AG388" s="301"/>
      <c r="AH388" s="301"/>
      <c r="AI388" s="301"/>
      <c r="AJ388" s="301"/>
      <c r="AK388" s="301"/>
      <c r="AL388" s="301"/>
      <c r="AM388" s="142"/>
      <c r="AN388" s="142"/>
      <c r="AO388" s="428" t="s">
        <v>118</v>
      </c>
      <c r="AP388" s="2"/>
      <c r="AQ388" s="2"/>
      <c r="AR388" s="2"/>
      <c r="AS388" s="2"/>
      <c r="AT388" s="2"/>
      <c r="AU388" s="2"/>
      <c r="AV388" s="2"/>
      <c r="AW388" s="2"/>
      <c r="AX388" s="2"/>
      <c r="AY388" s="2"/>
      <c r="AZ388" s="2"/>
      <c r="BA388" s="2"/>
      <c r="BB388" s="2"/>
    </row>
    <row r="389" spans="1:54" ht="132" hidden="1" outlineLevel="1">
      <c r="A389" s="89">
        <f t="shared" si="65"/>
        <v>62</v>
      </c>
      <c r="B389" s="92" t="s">
        <v>257</v>
      </c>
      <c r="C389" s="469" t="s">
        <v>542</v>
      </c>
      <c r="D389" s="32">
        <v>133</v>
      </c>
      <c r="E389" s="28" t="s">
        <v>211</v>
      </c>
      <c r="F389" s="28" t="s">
        <v>78</v>
      </c>
      <c r="G389" s="28" t="s">
        <v>304</v>
      </c>
      <c r="H389" s="28" t="s">
        <v>82</v>
      </c>
      <c r="I389" s="89"/>
      <c r="J389" s="32"/>
      <c r="K389" s="39"/>
      <c r="L389" s="319">
        <v>2005</v>
      </c>
      <c r="M389" s="319"/>
      <c r="N389" s="75">
        <v>5.7469999999999999</v>
      </c>
      <c r="O389" s="11">
        <v>5.7469999999999999</v>
      </c>
      <c r="P389" s="40">
        <f t="shared" si="66"/>
        <v>0</v>
      </c>
      <c r="Q389" s="29" t="s">
        <v>659</v>
      </c>
      <c r="R389" s="41">
        <v>1</v>
      </c>
      <c r="S389" s="41"/>
      <c r="T389" s="11"/>
      <c r="U389" s="148"/>
      <c r="V389" s="301"/>
      <c r="W389" s="727"/>
      <c r="X389" s="148"/>
      <c r="Y389" s="148"/>
      <c r="Z389" s="148"/>
      <c r="AA389" s="148"/>
      <c r="AB389" s="148"/>
      <c r="AC389" s="148"/>
      <c r="AD389" s="148">
        <f t="shared" si="64"/>
        <v>0</v>
      </c>
      <c r="AE389" s="301"/>
      <c r="AF389" s="301"/>
      <c r="AG389" s="301"/>
      <c r="AH389" s="301"/>
      <c r="AI389" s="301"/>
      <c r="AJ389" s="301"/>
      <c r="AK389" s="301"/>
      <c r="AL389" s="301"/>
      <c r="AM389" s="142"/>
      <c r="AN389" s="142"/>
      <c r="AO389" s="427" t="s">
        <v>540</v>
      </c>
      <c r="AP389" s="14"/>
      <c r="AQ389" s="14"/>
      <c r="AR389" s="14"/>
      <c r="AS389" s="14"/>
      <c r="AT389" s="14"/>
      <c r="AU389" s="14"/>
      <c r="AV389" s="14"/>
      <c r="AW389" s="14"/>
      <c r="AX389" s="14"/>
      <c r="AY389" s="14"/>
      <c r="AZ389" s="14"/>
      <c r="BA389" s="14"/>
      <c r="BB389" s="14"/>
    </row>
    <row r="390" spans="1:54" ht="76.5" hidden="1" outlineLevel="1">
      <c r="A390" s="89">
        <f t="shared" si="65"/>
        <v>63</v>
      </c>
      <c r="B390" s="93" t="s">
        <v>493</v>
      </c>
      <c r="C390" s="469" t="s">
        <v>93</v>
      </c>
      <c r="D390" s="68">
        <v>133</v>
      </c>
      <c r="E390" s="59" t="s">
        <v>389</v>
      </c>
      <c r="F390" s="59">
        <v>11</v>
      </c>
      <c r="G390" s="59" t="s">
        <v>79</v>
      </c>
      <c r="H390" s="59">
        <v>1020102</v>
      </c>
      <c r="I390" s="373"/>
      <c r="J390" s="59" t="s">
        <v>417</v>
      </c>
      <c r="K390" s="47" t="s">
        <v>219</v>
      </c>
      <c r="L390" s="39">
        <v>2004</v>
      </c>
      <c r="M390" s="41"/>
      <c r="N390" s="11">
        <v>77.930000000000007</v>
      </c>
      <c r="O390" s="12">
        <v>76.849999999999994</v>
      </c>
      <c r="P390" s="40">
        <f t="shared" si="66"/>
        <v>1.08</v>
      </c>
      <c r="Q390" s="29" t="s">
        <v>450</v>
      </c>
      <c r="R390" s="41">
        <v>2200</v>
      </c>
      <c r="S390" s="41"/>
      <c r="T390" s="12"/>
      <c r="U390" s="148"/>
      <c r="V390" s="53"/>
      <c r="W390" s="727"/>
      <c r="X390" s="148"/>
      <c r="Y390" s="148"/>
      <c r="Z390" s="148"/>
      <c r="AA390" s="148"/>
      <c r="AB390" s="148"/>
      <c r="AC390" s="148"/>
      <c r="AD390" s="148">
        <f t="shared" si="64"/>
        <v>1.08</v>
      </c>
      <c r="AE390" s="301"/>
      <c r="AF390" s="301"/>
      <c r="AG390" s="301"/>
      <c r="AH390" s="301"/>
      <c r="AI390" s="301"/>
      <c r="AJ390" s="301"/>
      <c r="AK390" s="301"/>
      <c r="AL390" s="301"/>
      <c r="AM390" s="142"/>
      <c r="AN390" s="142"/>
      <c r="AO390" s="427" t="s">
        <v>433</v>
      </c>
      <c r="AP390" s="13"/>
      <c r="AQ390" s="13"/>
      <c r="AR390" s="13"/>
      <c r="AS390" s="13"/>
      <c r="AT390" s="13"/>
      <c r="AU390" s="13"/>
      <c r="AV390" s="13"/>
      <c r="AW390" s="13"/>
      <c r="AX390" s="13"/>
      <c r="AY390" s="13"/>
      <c r="AZ390" s="13"/>
      <c r="BA390" s="13"/>
      <c r="BB390" s="13"/>
    </row>
    <row r="391" spans="1:54" ht="114.75" hidden="1" outlineLevel="1">
      <c r="A391" s="89">
        <f t="shared" si="65"/>
        <v>64</v>
      </c>
      <c r="B391" s="92" t="s">
        <v>469</v>
      </c>
      <c r="C391" s="472" t="s">
        <v>530</v>
      </c>
      <c r="D391" s="34"/>
      <c r="E391" s="34"/>
      <c r="F391" s="34"/>
      <c r="G391" s="34"/>
      <c r="H391" s="34"/>
      <c r="I391" s="89"/>
      <c r="J391" s="32"/>
      <c r="K391" s="39"/>
      <c r="L391" s="41">
        <v>2004</v>
      </c>
      <c r="M391" s="41"/>
      <c r="N391" s="12">
        <v>43.01</v>
      </c>
      <c r="O391" s="12">
        <v>43.01</v>
      </c>
      <c r="P391" s="40">
        <f t="shared" si="66"/>
        <v>0</v>
      </c>
      <c r="Q391" s="29" t="s">
        <v>486</v>
      </c>
      <c r="R391" s="41" t="s">
        <v>292</v>
      </c>
      <c r="S391" s="41"/>
      <c r="T391" s="10"/>
      <c r="U391" s="148"/>
      <c r="V391" s="53"/>
      <c r="W391" s="727"/>
      <c r="X391" s="148"/>
      <c r="Y391" s="148"/>
      <c r="Z391" s="148"/>
      <c r="AA391" s="148"/>
      <c r="AB391" s="148"/>
      <c r="AC391" s="148"/>
      <c r="AD391" s="148">
        <f t="shared" si="64"/>
        <v>0</v>
      </c>
      <c r="AE391" s="301"/>
      <c r="AF391" s="301"/>
      <c r="AG391" s="301"/>
      <c r="AH391" s="301"/>
      <c r="AI391" s="301"/>
      <c r="AJ391" s="301"/>
      <c r="AK391" s="301"/>
      <c r="AL391" s="301"/>
      <c r="AM391" s="142"/>
      <c r="AN391" s="142"/>
      <c r="AO391" s="428" t="s">
        <v>175</v>
      </c>
    </row>
    <row r="392" spans="1:54" ht="263.25" hidden="1" customHeight="1" outlineLevel="1">
      <c r="A392" s="89">
        <f t="shared" si="65"/>
        <v>65</v>
      </c>
      <c r="B392" s="109" t="s">
        <v>297</v>
      </c>
      <c r="C392" s="469" t="s">
        <v>527</v>
      </c>
      <c r="D392" s="67">
        <v>133</v>
      </c>
      <c r="E392" s="64" t="s">
        <v>389</v>
      </c>
      <c r="F392" s="65"/>
      <c r="G392" s="65"/>
      <c r="H392" s="65"/>
      <c r="I392" s="621"/>
      <c r="J392" s="67"/>
      <c r="K392" s="310"/>
      <c r="L392" s="39">
        <v>2005</v>
      </c>
      <c r="M392" s="41"/>
      <c r="N392" s="11">
        <v>27.459</v>
      </c>
      <c r="O392" s="12">
        <v>42.4</v>
      </c>
      <c r="P392" s="40">
        <f t="shared" si="66"/>
        <v>-14.941000000000001</v>
      </c>
      <c r="Q392" s="29" t="s">
        <v>347</v>
      </c>
      <c r="R392" s="41" t="s">
        <v>489</v>
      </c>
      <c r="S392" s="41"/>
      <c r="T392" s="12"/>
      <c r="U392" s="148"/>
      <c r="V392" s="53"/>
      <c r="W392" s="727"/>
      <c r="X392" s="148"/>
      <c r="Y392" s="148"/>
      <c r="Z392" s="148"/>
      <c r="AA392" s="148"/>
      <c r="AB392" s="148"/>
      <c r="AC392" s="148"/>
      <c r="AD392" s="148">
        <f t="shared" ref="AD392:AD405" si="67">P392-W392-X392-Y392-Z392-AA392-AC392</f>
        <v>-14.941000000000001</v>
      </c>
      <c r="AE392" s="301"/>
      <c r="AF392" s="301"/>
      <c r="AG392" s="301"/>
      <c r="AH392" s="301"/>
      <c r="AI392" s="301"/>
      <c r="AJ392" s="301"/>
      <c r="AK392" s="301"/>
      <c r="AL392" s="301"/>
      <c r="AM392" s="142"/>
      <c r="AN392" s="142"/>
      <c r="AO392" s="428" t="s">
        <v>267</v>
      </c>
      <c r="AP392" s="2"/>
      <c r="AQ392" s="2"/>
      <c r="AR392" s="2"/>
      <c r="AS392" s="2"/>
      <c r="AT392" s="2"/>
      <c r="AU392" s="2"/>
      <c r="AV392" s="2"/>
      <c r="AW392" s="2"/>
      <c r="AX392" s="2"/>
      <c r="AY392" s="2"/>
      <c r="AZ392" s="2"/>
      <c r="BA392" s="2"/>
      <c r="BB392" s="2"/>
    </row>
    <row r="393" spans="1:54" s="13" customFormat="1" ht="184.5" hidden="1" customHeight="1" outlineLevel="1">
      <c r="A393" s="89">
        <f t="shared" si="65"/>
        <v>66</v>
      </c>
      <c r="B393" s="92" t="s">
        <v>407</v>
      </c>
      <c r="C393" s="472" t="s">
        <v>527</v>
      </c>
      <c r="D393" s="32">
        <v>133</v>
      </c>
      <c r="E393" s="28" t="s">
        <v>389</v>
      </c>
      <c r="F393" s="28" t="s">
        <v>276</v>
      </c>
      <c r="G393" s="28" t="s">
        <v>79</v>
      </c>
      <c r="H393" s="32"/>
      <c r="I393" s="89"/>
      <c r="J393" s="32"/>
      <c r="K393" s="39"/>
      <c r="L393" s="41">
        <v>2004</v>
      </c>
      <c r="M393" s="41"/>
      <c r="N393" s="24">
        <v>12.901</v>
      </c>
      <c r="O393" s="12">
        <v>12.901</v>
      </c>
      <c r="P393" s="40">
        <f t="shared" si="66"/>
        <v>0</v>
      </c>
      <c r="Q393" s="29" t="s">
        <v>486</v>
      </c>
      <c r="R393" s="41" t="s">
        <v>367</v>
      </c>
      <c r="S393" s="41"/>
      <c r="T393" s="10"/>
      <c r="U393" s="148"/>
      <c r="V393" s="53"/>
      <c r="W393" s="727"/>
      <c r="X393" s="148"/>
      <c r="Y393" s="148"/>
      <c r="Z393" s="148"/>
      <c r="AA393" s="148"/>
      <c r="AB393" s="148"/>
      <c r="AC393" s="148"/>
      <c r="AD393" s="148">
        <f t="shared" si="67"/>
        <v>0</v>
      </c>
      <c r="AE393" s="301"/>
      <c r="AF393" s="301"/>
      <c r="AG393" s="301"/>
      <c r="AH393" s="301"/>
      <c r="AI393" s="301"/>
      <c r="AJ393" s="301"/>
      <c r="AK393" s="301"/>
      <c r="AL393" s="301"/>
      <c r="AM393" s="142"/>
      <c r="AN393" s="142"/>
      <c r="AO393" s="428" t="s">
        <v>618</v>
      </c>
      <c r="AP393" s="5"/>
      <c r="AQ393" s="5"/>
      <c r="AR393" s="5"/>
      <c r="AS393" s="5"/>
      <c r="AT393" s="5"/>
      <c r="AU393" s="5"/>
      <c r="AV393" s="5"/>
      <c r="AW393" s="5"/>
      <c r="AX393" s="5"/>
      <c r="AY393" s="5"/>
      <c r="AZ393" s="5"/>
      <c r="BA393" s="5"/>
      <c r="BB393" s="5"/>
    </row>
    <row r="394" spans="1:54" ht="99" hidden="1" outlineLevel="1">
      <c r="A394" s="89">
        <f t="shared" ref="A394:A405" si="68">A393+1</f>
        <v>67</v>
      </c>
      <c r="B394" s="92" t="s">
        <v>215</v>
      </c>
      <c r="C394" s="472" t="s">
        <v>61</v>
      </c>
      <c r="D394" s="34"/>
      <c r="E394" s="34"/>
      <c r="F394" s="34"/>
      <c r="G394" s="34"/>
      <c r="H394" s="34"/>
      <c r="I394" s="89"/>
      <c r="J394" s="32"/>
      <c r="K394" s="39"/>
      <c r="L394" s="39">
        <v>2005</v>
      </c>
      <c r="M394" s="41"/>
      <c r="N394" s="75">
        <v>55.843000000000004</v>
      </c>
      <c r="O394" s="11">
        <v>51.670999999999999</v>
      </c>
      <c r="P394" s="40">
        <f t="shared" si="66"/>
        <v>4.1719999999999997</v>
      </c>
      <c r="Q394" s="29" t="s">
        <v>192</v>
      </c>
      <c r="R394" s="41" t="s">
        <v>208</v>
      </c>
      <c r="S394" s="41"/>
      <c r="T394" s="36"/>
      <c r="U394" s="148"/>
      <c r="V394" s="53"/>
      <c r="W394" s="727"/>
      <c r="X394" s="148"/>
      <c r="Y394" s="148"/>
      <c r="Z394" s="148"/>
      <c r="AA394" s="148"/>
      <c r="AB394" s="148"/>
      <c r="AC394" s="148"/>
      <c r="AD394" s="148">
        <f t="shared" si="67"/>
        <v>4.1719999999999997</v>
      </c>
      <c r="AE394" s="301"/>
      <c r="AF394" s="301"/>
      <c r="AG394" s="301"/>
      <c r="AH394" s="301"/>
      <c r="AI394" s="301"/>
      <c r="AJ394" s="301"/>
      <c r="AK394" s="301"/>
      <c r="AL394" s="301"/>
      <c r="AM394" s="142"/>
      <c r="AN394" s="142"/>
      <c r="AO394" s="427" t="s">
        <v>653</v>
      </c>
      <c r="AP394" s="13"/>
      <c r="AQ394" s="13"/>
      <c r="AR394" s="13"/>
      <c r="AS394" s="13"/>
      <c r="AT394" s="13"/>
      <c r="AU394" s="13"/>
      <c r="AV394" s="13"/>
      <c r="AW394" s="13"/>
      <c r="AX394" s="13"/>
      <c r="AY394" s="13"/>
      <c r="AZ394" s="13"/>
      <c r="BA394" s="13"/>
      <c r="BB394" s="13"/>
    </row>
    <row r="395" spans="1:54" s="2" customFormat="1" ht="246" hidden="1" customHeight="1" outlineLevel="1">
      <c r="A395" s="89">
        <f t="shared" si="68"/>
        <v>68</v>
      </c>
      <c r="B395" s="93" t="s">
        <v>260</v>
      </c>
      <c r="C395" s="469" t="s">
        <v>530</v>
      </c>
      <c r="D395" s="30">
        <v>133</v>
      </c>
      <c r="E395" s="28" t="s">
        <v>389</v>
      </c>
      <c r="F395" s="66">
        <v>11</v>
      </c>
      <c r="G395" s="59" t="s">
        <v>79</v>
      </c>
      <c r="H395" s="59">
        <v>1020102</v>
      </c>
      <c r="I395" s="373"/>
      <c r="J395" s="59" t="s">
        <v>417</v>
      </c>
      <c r="K395" s="39"/>
      <c r="L395" s="39">
        <v>2004</v>
      </c>
      <c r="M395" s="41"/>
      <c r="N395" s="75">
        <v>219.97499999999999</v>
      </c>
      <c r="O395" s="12">
        <v>220.33199999999999</v>
      </c>
      <c r="P395" s="40">
        <f t="shared" si="66"/>
        <v>-0.35699999999999998</v>
      </c>
      <c r="Q395" s="29" t="s">
        <v>192</v>
      </c>
      <c r="R395" s="41">
        <v>9</v>
      </c>
      <c r="S395" s="41"/>
      <c r="T395" s="49"/>
      <c r="U395" s="148"/>
      <c r="V395" s="53"/>
      <c r="W395" s="727"/>
      <c r="X395" s="148"/>
      <c r="Y395" s="148"/>
      <c r="Z395" s="148"/>
      <c r="AA395" s="148"/>
      <c r="AB395" s="148"/>
      <c r="AC395" s="148"/>
      <c r="AD395" s="148">
        <f t="shared" si="67"/>
        <v>-0.35699999999999998</v>
      </c>
      <c r="AE395" s="301"/>
      <c r="AF395" s="301"/>
      <c r="AG395" s="301"/>
      <c r="AH395" s="301"/>
      <c r="AI395" s="301"/>
      <c r="AJ395" s="301"/>
      <c r="AK395" s="301"/>
      <c r="AL395" s="301"/>
      <c r="AM395" s="142"/>
      <c r="AN395" s="142"/>
      <c r="AO395" s="428" t="s">
        <v>402</v>
      </c>
      <c r="AP395" s="5"/>
      <c r="AQ395" s="5"/>
      <c r="AR395" s="5"/>
      <c r="AS395" s="5"/>
      <c r="AT395" s="5"/>
      <c r="AU395" s="5"/>
      <c r="AV395" s="5"/>
      <c r="AW395" s="5"/>
      <c r="AX395" s="5"/>
      <c r="AY395" s="5"/>
      <c r="AZ395" s="5"/>
      <c r="BA395" s="5"/>
      <c r="BB395" s="5"/>
    </row>
    <row r="396" spans="1:54" s="13" customFormat="1" hidden="1" outlineLevel="1">
      <c r="A396" s="89">
        <f t="shared" si="68"/>
        <v>69</v>
      </c>
      <c r="B396" s="93" t="s">
        <v>91</v>
      </c>
      <c r="C396" s="472" t="s">
        <v>666</v>
      </c>
      <c r="D396" s="33"/>
      <c r="E396" s="33"/>
      <c r="F396" s="33"/>
      <c r="G396" s="33"/>
      <c r="H396" s="33"/>
      <c r="I396" s="89"/>
      <c r="J396" s="32"/>
      <c r="K396" s="39"/>
      <c r="L396" s="39">
        <v>2005</v>
      </c>
      <c r="M396" s="41"/>
      <c r="N396" s="11">
        <v>23.178999999999998</v>
      </c>
      <c r="O396" s="12">
        <v>18.600000000000001</v>
      </c>
      <c r="P396" s="40">
        <f t="shared" si="66"/>
        <v>4.5789999999999997</v>
      </c>
      <c r="Q396" s="29" t="s">
        <v>524</v>
      </c>
      <c r="R396" s="41">
        <v>10</v>
      </c>
      <c r="S396" s="41"/>
      <c r="T396" s="12"/>
      <c r="U396" s="148"/>
      <c r="V396" s="53"/>
      <c r="W396" s="727"/>
      <c r="X396" s="148"/>
      <c r="Y396" s="148"/>
      <c r="Z396" s="148"/>
      <c r="AA396" s="148"/>
      <c r="AB396" s="148"/>
      <c r="AC396" s="148"/>
      <c r="AD396" s="148">
        <f t="shared" si="67"/>
        <v>4.5789999999999997</v>
      </c>
      <c r="AE396" s="301"/>
      <c r="AF396" s="301"/>
      <c r="AG396" s="301"/>
      <c r="AH396" s="301"/>
      <c r="AI396" s="301"/>
      <c r="AJ396" s="301"/>
      <c r="AK396" s="301"/>
      <c r="AL396" s="301"/>
      <c r="AM396" s="142"/>
      <c r="AN396" s="142"/>
      <c r="AO396" s="428" t="s">
        <v>555</v>
      </c>
      <c r="AP396" s="5"/>
      <c r="AQ396" s="5"/>
      <c r="AR396" s="5"/>
      <c r="AS396" s="5"/>
      <c r="AT396" s="5"/>
      <c r="AU396" s="5"/>
      <c r="AV396" s="5"/>
      <c r="AW396" s="5"/>
      <c r="AX396" s="5"/>
      <c r="AY396" s="5"/>
      <c r="AZ396" s="5"/>
      <c r="BA396" s="5"/>
      <c r="BB396" s="5"/>
    </row>
    <row r="397" spans="1:54" s="2" customFormat="1" ht="165" hidden="1" outlineLevel="1">
      <c r="A397" s="89">
        <f t="shared" si="68"/>
        <v>70</v>
      </c>
      <c r="B397" s="92" t="s">
        <v>212</v>
      </c>
      <c r="C397" s="469" t="s">
        <v>542</v>
      </c>
      <c r="D397" s="32">
        <v>133</v>
      </c>
      <c r="E397" s="28" t="s">
        <v>211</v>
      </c>
      <c r="F397" s="28" t="s">
        <v>78</v>
      </c>
      <c r="G397" s="28" t="s">
        <v>304</v>
      </c>
      <c r="H397" s="32">
        <v>1028000</v>
      </c>
      <c r="I397" s="89"/>
      <c r="J397" s="32"/>
      <c r="K397" s="39"/>
      <c r="L397" s="319">
        <v>2005</v>
      </c>
      <c r="M397" s="319"/>
      <c r="N397" s="11">
        <v>5.7939999999999996</v>
      </c>
      <c r="O397" s="11">
        <v>1.637</v>
      </c>
      <c r="P397" s="40">
        <f t="shared" si="66"/>
        <v>4.157</v>
      </c>
      <c r="Q397" s="29"/>
      <c r="R397" s="41"/>
      <c r="S397" s="41"/>
      <c r="T397" s="12"/>
      <c r="U397" s="148"/>
      <c r="V397" s="141"/>
      <c r="W397" s="727"/>
      <c r="X397" s="148"/>
      <c r="Y397" s="148"/>
      <c r="Z397" s="148"/>
      <c r="AA397" s="148"/>
      <c r="AB397" s="148"/>
      <c r="AC397" s="148"/>
      <c r="AD397" s="148">
        <f t="shared" si="67"/>
        <v>4.157</v>
      </c>
      <c r="AE397" s="301"/>
      <c r="AF397" s="301"/>
      <c r="AG397" s="301"/>
      <c r="AH397" s="301"/>
      <c r="AI397" s="301"/>
      <c r="AJ397" s="301"/>
      <c r="AK397" s="301"/>
      <c r="AL397" s="301"/>
      <c r="AM397" s="142"/>
      <c r="AN397" s="142"/>
      <c r="AO397" s="427" t="s">
        <v>383</v>
      </c>
      <c r="AP397" s="13"/>
      <c r="AQ397" s="13"/>
      <c r="AR397" s="13"/>
      <c r="AS397" s="13"/>
      <c r="AT397" s="13"/>
      <c r="AU397" s="13"/>
      <c r="AV397" s="13"/>
      <c r="AW397" s="13"/>
      <c r="AX397" s="13"/>
      <c r="AY397" s="13"/>
      <c r="AZ397" s="13"/>
      <c r="BA397" s="13"/>
      <c r="BB397" s="13"/>
    </row>
    <row r="398" spans="1:54" s="2" customFormat="1" ht="165" hidden="1" outlineLevel="1">
      <c r="A398" s="89">
        <f t="shared" si="68"/>
        <v>71</v>
      </c>
      <c r="B398" s="92" t="s">
        <v>327</v>
      </c>
      <c r="C398" s="469" t="s">
        <v>665</v>
      </c>
      <c r="D398" s="32">
        <v>133</v>
      </c>
      <c r="E398" s="28" t="s">
        <v>389</v>
      </c>
      <c r="F398" s="28" t="s">
        <v>372</v>
      </c>
      <c r="G398" s="28" t="s">
        <v>79</v>
      </c>
      <c r="H398" s="32">
        <v>1020000</v>
      </c>
      <c r="I398" s="89"/>
      <c r="J398" s="32"/>
      <c r="K398" s="39"/>
      <c r="L398" s="41">
        <v>2004</v>
      </c>
      <c r="M398" s="41"/>
      <c r="N398" s="24">
        <v>363.67899999999997</v>
      </c>
      <c r="O398" s="11">
        <v>264.21499999999997</v>
      </c>
      <c r="P398" s="40">
        <f t="shared" si="66"/>
        <v>99.463999999999999</v>
      </c>
      <c r="Q398" s="29" t="s">
        <v>524</v>
      </c>
      <c r="R398" s="41" t="s">
        <v>208</v>
      </c>
      <c r="S398" s="41"/>
      <c r="T398" s="12"/>
      <c r="U398" s="148"/>
      <c r="V398" s="53"/>
      <c r="W398" s="727"/>
      <c r="X398" s="148"/>
      <c r="Y398" s="148"/>
      <c r="Z398" s="148"/>
      <c r="AA398" s="148"/>
      <c r="AB398" s="148"/>
      <c r="AC398" s="148"/>
      <c r="AD398" s="148">
        <f t="shared" si="67"/>
        <v>99.463999999999999</v>
      </c>
      <c r="AE398" s="301"/>
      <c r="AF398" s="301"/>
      <c r="AG398" s="301"/>
      <c r="AH398" s="301"/>
      <c r="AI398" s="301"/>
      <c r="AJ398" s="301"/>
      <c r="AK398" s="301"/>
      <c r="AL398" s="301"/>
      <c r="AM398" s="142"/>
      <c r="AN398" s="142"/>
      <c r="AO398" s="428" t="s">
        <v>424</v>
      </c>
      <c r="AP398" s="5"/>
      <c r="AQ398" s="5"/>
      <c r="AR398" s="5"/>
      <c r="AS398" s="5"/>
      <c r="AT398" s="5"/>
      <c r="AU398" s="5"/>
      <c r="AV398" s="5"/>
      <c r="AW398" s="5"/>
      <c r="AX398" s="5"/>
      <c r="AY398" s="5"/>
      <c r="AZ398" s="5"/>
      <c r="BA398" s="5"/>
      <c r="BB398" s="5"/>
    </row>
    <row r="399" spans="1:54" s="13" customFormat="1" ht="203.25" hidden="1" customHeight="1" outlineLevel="1">
      <c r="A399" s="89">
        <f t="shared" si="68"/>
        <v>72</v>
      </c>
      <c r="B399" s="93" t="s">
        <v>174</v>
      </c>
      <c r="C399" s="469" t="s">
        <v>178</v>
      </c>
      <c r="D399" s="30">
        <v>133</v>
      </c>
      <c r="E399" s="28" t="s">
        <v>389</v>
      </c>
      <c r="F399" s="59" t="s">
        <v>372</v>
      </c>
      <c r="G399" s="59" t="s">
        <v>79</v>
      </c>
      <c r="H399" s="59">
        <v>1027000</v>
      </c>
      <c r="I399" s="373"/>
      <c r="J399" s="59" t="s">
        <v>132</v>
      </c>
      <c r="K399" s="39" t="s">
        <v>219</v>
      </c>
      <c r="L399" s="41">
        <v>2003</v>
      </c>
      <c r="M399" s="41"/>
      <c r="N399" s="24">
        <v>336.35500000000002</v>
      </c>
      <c r="O399" s="11">
        <v>331.91399999999999</v>
      </c>
      <c r="P399" s="40">
        <f t="shared" si="66"/>
        <v>4.4409999999999998</v>
      </c>
      <c r="Q399" s="29" t="s">
        <v>240</v>
      </c>
      <c r="R399" s="41" t="s">
        <v>241</v>
      </c>
      <c r="S399" s="41"/>
      <c r="T399" s="12"/>
      <c r="U399" s="148"/>
      <c r="V399" s="139"/>
      <c r="W399" s="727"/>
      <c r="X399" s="148"/>
      <c r="Y399" s="148"/>
      <c r="Z399" s="148"/>
      <c r="AA399" s="148"/>
      <c r="AB399" s="148"/>
      <c r="AC399" s="148"/>
      <c r="AD399" s="148">
        <f t="shared" si="67"/>
        <v>4.4409999999999998</v>
      </c>
      <c r="AE399" s="301"/>
      <c r="AF399" s="301"/>
      <c r="AG399" s="301"/>
      <c r="AH399" s="301"/>
      <c r="AI399" s="301"/>
      <c r="AJ399" s="301"/>
      <c r="AK399" s="301"/>
      <c r="AL399" s="301"/>
      <c r="AM399" s="142"/>
      <c r="AN399" s="142"/>
      <c r="AO399" s="428" t="s">
        <v>170</v>
      </c>
      <c r="AP399" s="2"/>
      <c r="AQ399" s="2"/>
      <c r="AR399" s="2"/>
      <c r="AS399" s="2"/>
      <c r="AT399" s="2"/>
      <c r="AU399" s="2"/>
      <c r="AV399" s="2"/>
      <c r="AW399" s="2"/>
      <c r="AX399" s="2"/>
      <c r="AY399" s="2"/>
      <c r="AZ399" s="2"/>
      <c r="BA399" s="2"/>
      <c r="BB399" s="2"/>
    </row>
    <row r="400" spans="1:54" ht="283.5" hidden="1" customHeight="1" outlineLevel="1">
      <c r="A400" s="89">
        <f t="shared" si="68"/>
        <v>73</v>
      </c>
      <c r="B400" s="93" t="s">
        <v>550</v>
      </c>
      <c r="C400" s="485" t="s">
        <v>93</v>
      </c>
      <c r="D400" s="62"/>
      <c r="E400" s="62"/>
      <c r="F400" s="62"/>
      <c r="G400" s="62"/>
      <c r="H400" s="62"/>
      <c r="I400" s="373"/>
      <c r="J400" s="46"/>
      <c r="K400" s="308"/>
      <c r="L400" s="29" t="s">
        <v>360</v>
      </c>
      <c r="M400" s="41"/>
      <c r="N400" s="11">
        <v>56.389000000000003</v>
      </c>
      <c r="O400" s="12">
        <v>56.198999999999998</v>
      </c>
      <c r="P400" s="40">
        <f t="shared" si="66"/>
        <v>0.19</v>
      </c>
      <c r="Q400" s="29" t="s">
        <v>657</v>
      </c>
      <c r="R400" s="41" t="s">
        <v>525</v>
      </c>
      <c r="S400" s="41"/>
      <c r="T400" s="12"/>
      <c r="U400" s="148"/>
      <c r="V400" s="53"/>
      <c r="W400" s="727"/>
      <c r="X400" s="148"/>
      <c r="Y400" s="148"/>
      <c r="Z400" s="148"/>
      <c r="AA400" s="148"/>
      <c r="AB400" s="148"/>
      <c r="AC400" s="148"/>
      <c r="AD400" s="148">
        <f t="shared" si="67"/>
        <v>0.19</v>
      </c>
      <c r="AE400" s="301"/>
      <c r="AF400" s="301"/>
      <c r="AG400" s="301"/>
      <c r="AH400" s="301"/>
      <c r="AI400" s="301"/>
      <c r="AJ400" s="301"/>
      <c r="AK400" s="301"/>
      <c r="AL400" s="301"/>
      <c r="AM400" s="142"/>
      <c r="AN400" s="142"/>
      <c r="AO400" s="427" t="s">
        <v>312</v>
      </c>
      <c r="AP400" s="13"/>
      <c r="AQ400" s="13"/>
      <c r="AR400" s="13"/>
      <c r="AS400" s="13"/>
      <c r="AT400" s="13"/>
      <c r="AU400" s="13"/>
      <c r="AV400" s="13"/>
      <c r="AW400" s="13"/>
      <c r="AX400" s="13"/>
      <c r="AY400" s="13"/>
      <c r="AZ400" s="13"/>
      <c r="BA400" s="13"/>
      <c r="BB400" s="13"/>
    </row>
    <row r="401" spans="1:54" s="2" customFormat="1" ht="191.25" hidden="1" outlineLevel="1">
      <c r="A401" s="89">
        <f t="shared" si="68"/>
        <v>74</v>
      </c>
      <c r="B401" s="92" t="s">
        <v>177</v>
      </c>
      <c r="C401" s="472" t="s">
        <v>542</v>
      </c>
      <c r="D401" s="32">
        <v>133</v>
      </c>
      <c r="E401" s="28" t="s">
        <v>305</v>
      </c>
      <c r="F401" s="28" t="s">
        <v>78</v>
      </c>
      <c r="G401" s="28" t="s">
        <v>367</v>
      </c>
      <c r="H401" s="28" t="s">
        <v>82</v>
      </c>
      <c r="I401" s="89"/>
      <c r="J401" s="28" t="s">
        <v>132</v>
      </c>
      <c r="K401" s="39" t="s">
        <v>219</v>
      </c>
      <c r="L401" s="319">
        <v>1998</v>
      </c>
      <c r="M401" s="319"/>
      <c r="N401" s="11">
        <f>129.813-70.912</f>
        <v>58.901000000000003</v>
      </c>
      <c r="O401" s="11">
        <v>56.323</v>
      </c>
      <c r="P401" s="40">
        <f>N401-O401</f>
        <v>2.5779999999999998</v>
      </c>
      <c r="Q401" s="29" t="s">
        <v>166</v>
      </c>
      <c r="R401" s="41">
        <v>7476</v>
      </c>
      <c r="S401" s="41"/>
      <c r="T401" s="12"/>
      <c r="U401" s="150"/>
      <c r="V401" s="98"/>
      <c r="W401" s="192"/>
      <c r="X401" s="150"/>
      <c r="Y401" s="150"/>
      <c r="Z401" s="150"/>
      <c r="AA401" s="150"/>
      <c r="AB401" s="150"/>
      <c r="AC401" s="150"/>
      <c r="AD401" s="150">
        <f t="shared" si="67"/>
        <v>2.5779999999999998</v>
      </c>
      <c r="AE401" s="531"/>
      <c r="AF401" s="531"/>
      <c r="AG401" s="531"/>
      <c r="AH401" s="531"/>
      <c r="AI401" s="531"/>
      <c r="AJ401" s="531"/>
      <c r="AK401" s="531"/>
      <c r="AL401" s="531"/>
      <c r="AM401" s="532" t="s">
        <v>694</v>
      </c>
      <c r="AN401" s="532"/>
      <c r="AO401" s="427" t="s">
        <v>55</v>
      </c>
      <c r="AP401" s="13"/>
      <c r="AQ401" s="13"/>
      <c r="AR401" s="13"/>
      <c r="AS401" s="13"/>
      <c r="AT401" s="13"/>
      <c r="AU401" s="13"/>
      <c r="AV401" s="13"/>
      <c r="AW401" s="13"/>
      <c r="AX401" s="13"/>
      <c r="AY401" s="13"/>
      <c r="AZ401" s="13"/>
      <c r="BA401" s="13"/>
      <c r="BB401" s="13"/>
    </row>
    <row r="402" spans="1:54" s="265" customFormat="1" ht="165" hidden="1" outlineLevel="1">
      <c r="A402" s="89">
        <f t="shared" si="68"/>
        <v>75</v>
      </c>
      <c r="B402" s="263" t="s">
        <v>544</v>
      </c>
      <c r="C402" s="484" t="s">
        <v>375</v>
      </c>
      <c r="D402" s="232">
        <v>133</v>
      </c>
      <c r="E402" s="233" t="s">
        <v>389</v>
      </c>
      <c r="F402" s="234">
        <v>11</v>
      </c>
      <c r="G402" s="234" t="s">
        <v>79</v>
      </c>
      <c r="H402" s="234">
        <v>1020102</v>
      </c>
      <c r="I402" s="627"/>
      <c r="J402" s="236" t="s">
        <v>417</v>
      </c>
      <c r="K402" s="318"/>
      <c r="L402" s="317">
        <v>2007</v>
      </c>
      <c r="M402" s="335">
        <v>2009</v>
      </c>
      <c r="N402" s="241">
        <v>164.17</v>
      </c>
      <c r="O402" s="223">
        <v>31.632000000000001</v>
      </c>
      <c r="P402" s="243">
        <f t="shared" si="66"/>
        <v>132.53800000000001</v>
      </c>
      <c r="Q402" s="240" t="s">
        <v>659</v>
      </c>
      <c r="R402" s="239" t="s">
        <v>243</v>
      </c>
      <c r="S402" s="239"/>
      <c r="T402" s="223"/>
      <c r="U402" s="223"/>
      <c r="V402" s="299"/>
      <c r="W402" s="192"/>
      <c r="X402" s="223"/>
      <c r="Y402" s="223"/>
      <c r="Z402" s="223">
        <f>Y402*0.05</f>
        <v>0</v>
      </c>
      <c r="AA402" s="223"/>
      <c r="AB402" s="223">
        <f>W402+Y402+AA402</f>
        <v>0</v>
      </c>
      <c r="AC402" s="223">
        <f>AA402*0.05</f>
        <v>0</v>
      </c>
      <c r="AD402" s="223">
        <f t="shared" si="67"/>
        <v>132.53800000000001</v>
      </c>
      <c r="AE402" s="238"/>
      <c r="AF402" s="238"/>
      <c r="AG402" s="238"/>
      <c r="AH402" s="238"/>
      <c r="AI402" s="238"/>
      <c r="AJ402" s="238"/>
      <c r="AK402" s="238"/>
      <c r="AL402" s="238"/>
      <c r="AM402" s="240"/>
      <c r="AN402" s="240"/>
      <c r="AO402" s="541" t="s">
        <v>508</v>
      </c>
      <c r="AP402" s="264"/>
      <c r="AQ402" s="264"/>
      <c r="AR402" s="264"/>
      <c r="AS402" s="264"/>
      <c r="AT402" s="264"/>
      <c r="AU402" s="264"/>
      <c r="AV402" s="264"/>
      <c r="AW402" s="264"/>
      <c r="AX402" s="264"/>
      <c r="AY402" s="264"/>
      <c r="AZ402" s="264"/>
      <c r="BA402" s="264"/>
      <c r="BB402" s="264"/>
    </row>
    <row r="403" spans="1:54" s="13" customFormat="1" ht="184.5" hidden="1" customHeight="1" outlineLevel="1">
      <c r="A403" s="89">
        <f t="shared" si="68"/>
        <v>76</v>
      </c>
      <c r="B403" s="113" t="s">
        <v>288</v>
      </c>
      <c r="C403" s="472" t="s">
        <v>530</v>
      </c>
      <c r="D403" s="60">
        <v>133</v>
      </c>
      <c r="E403" s="64" t="s">
        <v>389</v>
      </c>
      <c r="F403" s="59">
        <v>11</v>
      </c>
      <c r="G403" s="59" t="s">
        <v>79</v>
      </c>
      <c r="H403" s="59">
        <v>5220201</v>
      </c>
      <c r="I403" s="373"/>
      <c r="J403" s="59" t="s">
        <v>417</v>
      </c>
      <c r="K403" s="39" t="s">
        <v>219</v>
      </c>
      <c r="L403" s="39">
        <v>2007</v>
      </c>
      <c r="M403" s="35"/>
      <c r="N403" s="12">
        <v>14.292999999999999</v>
      </c>
      <c r="O403" s="12">
        <v>14.292999999999999</v>
      </c>
      <c r="P403" s="40">
        <f t="shared" si="66"/>
        <v>0</v>
      </c>
      <c r="Q403" s="29" t="s">
        <v>659</v>
      </c>
      <c r="R403" s="41">
        <v>1</v>
      </c>
      <c r="S403" s="642"/>
      <c r="T403" s="49"/>
      <c r="U403" s="148"/>
      <c r="V403" s="140"/>
      <c r="W403" s="727"/>
      <c r="X403" s="148"/>
      <c r="Y403" s="148"/>
      <c r="Z403" s="148"/>
      <c r="AA403" s="148"/>
      <c r="AB403" s="148"/>
      <c r="AC403" s="148"/>
      <c r="AD403" s="148">
        <f t="shared" si="67"/>
        <v>0</v>
      </c>
      <c r="AE403" s="301"/>
      <c r="AF403" s="301"/>
      <c r="AG403" s="301"/>
      <c r="AH403" s="301"/>
      <c r="AI403" s="301"/>
      <c r="AJ403" s="301"/>
      <c r="AK403" s="301"/>
      <c r="AL403" s="301"/>
      <c r="AM403" s="142"/>
      <c r="AN403" s="142"/>
      <c r="AO403" s="436" t="s">
        <v>510</v>
      </c>
      <c r="AP403" s="5"/>
      <c r="AQ403" s="5"/>
      <c r="AR403" s="5"/>
      <c r="AS403" s="5"/>
      <c r="AT403" s="5"/>
      <c r="AU403" s="5"/>
      <c r="AV403" s="5"/>
      <c r="AW403" s="5"/>
      <c r="AX403" s="5"/>
      <c r="AY403" s="5"/>
      <c r="AZ403" s="5"/>
      <c r="BA403" s="5"/>
      <c r="BB403" s="5"/>
    </row>
    <row r="404" spans="1:54" s="78" customFormat="1" ht="165" hidden="1" outlineLevel="1">
      <c r="A404" s="89">
        <f t="shared" si="68"/>
        <v>77</v>
      </c>
      <c r="B404" s="113" t="s">
        <v>501</v>
      </c>
      <c r="C404" s="472" t="s">
        <v>530</v>
      </c>
      <c r="D404" s="60">
        <v>133</v>
      </c>
      <c r="E404" s="64" t="s">
        <v>389</v>
      </c>
      <c r="F404" s="59">
        <v>11</v>
      </c>
      <c r="G404" s="59" t="s">
        <v>79</v>
      </c>
      <c r="H404" s="59">
        <v>5220201</v>
      </c>
      <c r="I404" s="373"/>
      <c r="J404" s="59" t="s">
        <v>417</v>
      </c>
      <c r="K404" s="39" t="s">
        <v>219</v>
      </c>
      <c r="L404" s="39">
        <v>2007</v>
      </c>
      <c r="M404" s="35"/>
      <c r="N404" s="12">
        <v>7.2759999999999998</v>
      </c>
      <c r="O404" s="12">
        <v>7.2050000000000001</v>
      </c>
      <c r="P404" s="40">
        <f t="shared" si="66"/>
        <v>7.0999999999999994E-2</v>
      </c>
      <c r="Q404" s="29" t="s">
        <v>659</v>
      </c>
      <c r="R404" s="41">
        <v>1</v>
      </c>
      <c r="S404" s="642"/>
      <c r="T404" s="49"/>
      <c r="U404" s="148"/>
      <c r="V404" s="140"/>
      <c r="W404" s="727"/>
      <c r="X404" s="148"/>
      <c r="Y404" s="148"/>
      <c r="Z404" s="148"/>
      <c r="AA404" s="148"/>
      <c r="AB404" s="148"/>
      <c r="AC404" s="148"/>
      <c r="AD404" s="148">
        <f t="shared" si="67"/>
        <v>7.0999999999999994E-2</v>
      </c>
      <c r="AE404" s="301"/>
      <c r="AF404" s="301"/>
      <c r="AG404" s="301"/>
      <c r="AH404" s="301"/>
      <c r="AI404" s="301"/>
      <c r="AJ404" s="301"/>
      <c r="AK404" s="301"/>
      <c r="AL404" s="301"/>
      <c r="AM404" s="142"/>
      <c r="AN404" s="142"/>
      <c r="AO404" s="436" t="s">
        <v>478</v>
      </c>
      <c r="AP404" s="5"/>
      <c r="AQ404" s="5"/>
      <c r="AR404" s="5"/>
      <c r="AS404" s="5"/>
      <c r="AT404" s="5"/>
      <c r="AU404" s="5"/>
      <c r="AV404" s="5"/>
      <c r="AW404" s="5"/>
      <c r="AX404" s="5"/>
      <c r="AY404" s="5"/>
      <c r="AZ404" s="5"/>
      <c r="BA404" s="5"/>
      <c r="BB404" s="5"/>
    </row>
    <row r="405" spans="1:54" s="274" customFormat="1" ht="191.25" hidden="1" outlineLevel="1">
      <c r="A405" s="89">
        <f t="shared" si="68"/>
        <v>78</v>
      </c>
      <c r="B405" s="114" t="s">
        <v>254</v>
      </c>
      <c r="C405" s="475" t="s">
        <v>92</v>
      </c>
      <c r="D405" s="102">
        <v>133</v>
      </c>
      <c r="E405" s="23" t="s">
        <v>13</v>
      </c>
      <c r="F405" s="96">
        <v>12</v>
      </c>
      <c r="G405" s="96" t="s">
        <v>429</v>
      </c>
      <c r="H405" s="96">
        <v>5220201</v>
      </c>
      <c r="I405" s="373" t="s">
        <v>49</v>
      </c>
      <c r="J405" s="96" t="s">
        <v>417</v>
      </c>
      <c r="K405" s="39" t="s">
        <v>219</v>
      </c>
      <c r="L405" s="41">
        <v>2007</v>
      </c>
      <c r="M405" s="41"/>
      <c r="N405" s="98">
        <v>42.442999999999998</v>
      </c>
      <c r="O405" s="97">
        <v>42.753999999999998</v>
      </c>
      <c r="P405" s="100">
        <f t="shared" si="66"/>
        <v>-0.311</v>
      </c>
      <c r="Q405" s="23" t="s">
        <v>150</v>
      </c>
      <c r="R405" s="89">
        <v>860</v>
      </c>
      <c r="S405" s="368"/>
      <c r="T405" s="97"/>
      <c r="U405" s="147"/>
      <c r="V405" s="297"/>
      <c r="W405" s="725"/>
      <c r="X405" s="147"/>
      <c r="Y405" s="147"/>
      <c r="Z405" s="147"/>
      <c r="AA405" s="147"/>
      <c r="AB405" s="147"/>
      <c r="AC405" s="147"/>
      <c r="AD405" s="147">
        <f t="shared" si="67"/>
        <v>-0.311</v>
      </c>
      <c r="AE405" s="542"/>
      <c r="AF405" s="542"/>
      <c r="AG405" s="542"/>
      <c r="AH405" s="542"/>
      <c r="AI405" s="542"/>
      <c r="AJ405" s="542"/>
      <c r="AK405" s="542"/>
      <c r="AL405" s="542"/>
      <c r="AM405" s="256"/>
      <c r="AN405" s="256"/>
      <c r="AO405" s="428" t="s">
        <v>9</v>
      </c>
    </row>
    <row r="406" spans="1:54" collapsed="1">
      <c r="A406" s="89"/>
      <c r="I406" s="370"/>
      <c r="K406" s="314"/>
      <c r="L406" s="333"/>
      <c r="M406" s="333"/>
      <c r="P406" s="4">
        <f t="shared" si="66"/>
        <v>0</v>
      </c>
      <c r="T406" s="293"/>
      <c r="U406" s="151"/>
      <c r="V406" s="143"/>
      <c r="W406" s="733"/>
      <c r="X406" s="151"/>
      <c r="Y406" s="151"/>
      <c r="Z406" s="151"/>
      <c r="AA406" s="151"/>
      <c r="AB406" s="151"/>
      <c r="AC406" s="151"/>
      <c r="AD406" s="151"/>
      <c r="AE406" s="528"/>
      <c r="AF406" s="528"/>
      <c r="AG406" s="528"/>
      <c r="AH406" s="528"/>
      <c r="AI406" s="528"/>
      <c r="AJ406" s="528"/>
      <c r="AK406" s="528"/>
      <c r="AL406" s="528"/>
      <c r="AM406" s="220"/>
      <c r="AN406" s="667"/>
      <c r="AO406" s="436"/>
    </row>
    <row r="407" spans="1:54" s="267" customFormat="1" ht="150">
      <c r="A407" s="261" t="e">
        <f>A419</f>
        <v>#REF!</v>
      </c>
      <c r="B407" s="269" t="s">
        <v>670</v>
      </c>
      <c r="C407" s="482"/>
      <c r="D407" s="269"/>
      <c r="E407" s="269"/>
      <c r="F407" s="269"/>
      <c r="G407" s="269"/>
      <c r="H407" s="269"/>
      <c r="I407" s="620"/>
      <c r="J407" s="273"/>
      <c r="K407" s="315"/>
      <c r="L407" s="334"/>
      <c r="M407" s="334"/>
      <c r="N407" s="273">
        <f>SUM(N408:N419)</f>
        <v>2887.951</v>
      </c>
      <c r="O407" s="273">
        <f t="shared" ref="O407:W407" si="69">SUM(O408:O419)</f>
        <v>468.8</v>
      </c>
      <c r="P407" s="273">
        <f t="shared" si="69"/>
        <v>2419.1509999999998</v>
      </c>
      <c r="Q407" s="273"/>
      <c r="R407" s="261"/>
      <c r="S407" s="261"/>
      <c r="T407" s="273">
        <f t="shared" si="69"/>
        <v>0</v>
      </c>
      <c r="U407" s="273">
        <f t="shared" si="69"/>
        <v>0</v>
      </c>
      <c r="V407" s="273">
        <f t="shared" si="69"/>
        <v>0</v>
      </c>
      <c r="W407" s="738">
        <f t="shared" si="69"/>
        <v>0</v>
      </c>
      <c r="X407" s="273">
        <f>SUM(X408:X417)</f>
        <v>0</v>
      </c>
      <c r="Y407" s="273">
        <f>SUM(Y408:Y417)</f>
        <v>163.19499999999999</v>
      </c>
      <c r="Z407" s="273">
        <f>SUM(Z408:Z417)</f>
        <v>0</v>
      </c>
      <c r="AA407" s="273">
        <f>SUM(AA408:AA417)</f>
        <v>133.90700000000001</v>
      </c>
      <c r="AB407" s="273"/>
      <c r="AC407" s="273">
        <f>SUM(AC408:AC417)</f>
        <v>0</v>
      </c>
      <c r="AD407" s="273">
        <f>SUM(AD408:AD417)</f>
        <v>1517.732</v>
      </c>
      <c r="AE407" s="543"/>
      <c r="AF407" s="543"/>
      <c r="AG407" s="543"/>
      <c r="AH407" s="543"/>
      <c r="AI407" s="543"/>
      <c r="AJ407" s="543"/>
      <c r="AK407" s="543"/>
      <c r="AL407" s="543"/>
      <c r="AM407" s="544"/>
      <c r="AN407" s="670"/>
      <c r="AO407" s="443"/>
    </row>
    <row r="408" spans="1:54" ht="105" hidden="1" customHeight="1" outlineLevel="1">
      <c r="A408" s="89">
        <v>1</v>
      </c>
      <c r="B408" s="88" t="s">
        <v>403</v>
      </c>
      <c r="C408" s="476" t="s">
        <v>32</v>
      </c>
      <c r="D408" s="31"/>
      <c r="E408" s="31"/>
      <c r="F408" s="31"/>
      <c r="G408" s="31"/>
      <c r="H408" s="31"/>
      <c r="I408" s="89"/>
      <c r="J408" s="27"/>
      <c r="K408" s="39"/>
      <c r="L408" s="39">
        <v>2002</v>
      </c>
      <c r="M408" s="41"/>
      <c r="N408" s="75">
        <v>603.11800000000005</v>
      </c>
      <c r="O408" s="12">
        <v>216.96700000000001</v>
      </c>
      <c r="P408" s="40">
        <f t="shared" si="66"/>
        <v>386.15100000000001</v>
      </c>
      <c r="Q408" s="29" t="s">
        <v>442</v>
      </c>
      <c r="R408" s="41">
        <v>1320</v>
      </c>
      <c r="S408" s="41"/>
      <c r="T408" s="12"/>
      <c r="U408" s="148"/>
      <c r="V408" s="53"/>
      <c r="W408" s="727"/>
      <c r="X408" s="148"/>
      <c r="Y408" s="148"/>
      <c r="Z408" s="148"/>
      <c r="AA408" s="148"/>
      <c r="AB408" s="148"/>
      <c r="AC408" s="148"/>
      <c r="AD408" s="148">
        <f t="shared" ref="AD408:AD419" si="70">P408-W408-X408-Y408-Z408-AA408-AC408</f>
        <v>386.15100000000001</v>
      </c>
      <c r="AE408" s="301"/>
      <c r="AF408" s="301"/>
      <c r="AG408" s="301"/>
      <c r="AH408" s="301"/>
      <c r="AI408" s="301"/>
      <c r="AJ408" s="301"/>
      <c r="AK408" s="301"/>
      <c r="AL408" s="301"/>
      <c r="AM408" s="142"/>
      <c r="AN408" s="142"/>
      <c r="AO408" s="428" t="s">
        <v>282</v>
      </c>
    </row>
    <row r="409" spans="1:54" s="2" customFormat="1" ht="183.75" hidden="1" customHeight="1" outlineLevel="1">
      <c r="A409" s="89">
        <f>A408+1</f>
        <v>2</v>
      </c>
      <c r="B409" s="104" t="s">
        <v>161</v>
      </c>
      <c r="C409" s="472" t="s">
        <v>233</v>
      </c>
      <c r="D409" s="60">
        <v>133</v>
      </c>
      <c r="E409" s="64" t="s">
        <v>248</v>
      </c>
      <c r="F409" s="66">
        <v>11</v>
      </c>
      <c r="G409" s="59" t="s">
        <v>79</v>
      </c>
      <c r="H409" s="59">
        <v>5220604</v>
      </c>
      <c r="I409" s="373"/>
      <c r="J409" s="59" t="s">
        <v>417</v>
      </c>
      <c r="K409" s="308"/>
      <c r="L409" s="41">
        <v>2006</v>
      </c>
      <c r="M409" s="41"/>
      <c r="N409" s="24">
        <v>212.99</v>
      </c>
      <c r="O409" s="24">
        <v>4.6390000000000002</v>
      </c>
      <c r="P409" s="40">
        <f t="shared" si="66"/>
        <v>208.351</v>
      </c>
      <c r="Q409" s="29" t="s">
        <v>657</v>
      </c>
      <c r="R409" s="41" t="s">
        <v>96</v>
      </c>
      <c r="S409" s="41"/>
      <c r="T409" s="29"/>
      <c r="U409" s="148"/>
      <c r="V409" s="53"/>
      <c r="W409" s="727"/>
      <c r="X409" s="148"/>
      <c r="Y409" s="148"/>
      <c r="Z409" s="148"/>
      <c r="AA409" s="148"/>
      <c r="AB409" s="148"/>
      <c r="AC409" s="148"/>
      <c r="AD409" s="148">
        <f t="shared" si="70"/>
        <v>208.351</v>
      </c>
      <c r="AE409" s="301"/>
      <c r="AF409" s="301"/>
      <c r="AG409" s="301"/>
      <c r="AH409" s="301"/>
      <c r="AI409" s="301"/>
      <c r="AJ409" s="301"/>
      <c r="AK409" s="301"/>
      <c r="AL409" s="301"/>
      <c r="AM409" s="142"/>
      <c r="AN409" s="142"/>
      <c r="AO409" s="428" t="s">
        <v>295</v>
      </c>
      <c r="AP409" s="5"/>
      <c r="AQ409" s="5"/>
      <c r="AR409" s="5"/>
      <c r="AS409" s="5"/>
      <c r="AT409" s="5"/>
      <c r="AU409" s="5"/>
      <c r="AV409" s="5"/>
      <c r="AW409" s="5"/>
      <c r="AX409" s="5"/>
      <c r="AY409" s="5"/>
      <c r="AZ409" s="5"/>
      <c r="BA409" s="5"/>
      <c r="BB409" s="5"/>
    </row>
    <row r="410" spans="1:54" s="219" customFormat="1" ht="167.25" hidden="1" customHeight="1" outlineLevel="1">
      <c r="A410" s="89" t="e">
        <f>#REF!+1</f>
        <v>#REF!</v>
      </c>
      <c r="B410" s="182" t="s">
        <v>24</v>
      </c>
      <c r="C410" s="486" t="s">
        <v>144</v>
      </c>
      <c r="D410" s="217">
        <v>133</v>
      </c>
      <c r="E410" s="58" t="s">
        <v>588</v>
      </c>
      <c r="F410" s="58" t="s">
        <v>372</v>
      </c>
      <c r="G410" s="58" t="s">
        <v>371</v>
      </c>
      <c r="H410" s="58">
        <v>1027000</v>
      </c>
      <c r="I410" s="624"/>
      <c r="J410" s="58" t="s">
        <v>132</v>
      </c>
      <c r="K410" s="311" t="s">
        <v>220</v>
      </c>
      <c r="L410" s="336">
        <v>2006</v>
      </c>
      <c r="M410" s="336"/>
      <c r="N410" s="116">
        <v>286</v>
      </c>
      <c r="O410" s="116">
        <v>2.6579999999999999</v>
      </c>
      <c r="P410" s="262">
        <f t="shared" si="66"/>
        <v>283.34199999999998</v>
      </c>
      <c r="Q410" s="115" t="s">
        <v>291</v>
      </c>
      <c r="R410" s="372">
        <v>4890</v>
      </c>
      <c r="S410" s="372"/>
      <c r="T410" s="116"/>
      <c r="U410" s="116"/>
      <c r="V410" s="208"/>
      <c r="W410" s="739"/>
      <c r="X410" s="116"/>
      <c r="Y410" s="116"/>
      <c r="Z410" s="116"/>
      <c r="AA410" s="116"/>
      <c r="AB410" s="116"/>
      <c r="AC410" s="116"/>
      <c r="AD410" s="116">
        <f t="shared" si="70"/>
        <v>283.34199999999998</v>
      </c>
      <c r="AE410" s="229"/>
      <c r="AF410" s="229"/>
      <c r="AG410" s="229"/>
      <c r="AH410" s="229"/>
      <c r="AI410" s="229"/>
      <c r="AJ410" s="229"/>
      <c r="AK410" s="229"/>
      <c r="AL410" s="229"/>
      <c r="AM410" s="115"/>
      <c r="AN410" s="115"/>
      <c r="AO410" s="446" t="s">
        <v>335</v>
      </c>
      <c r="AP410" s="218"/>
      <c r="AQ410" s="218"/>
      <c r="AR410" s="218"/>
      <c r="AS410" s="218"/>
      <c r="AT410" s="218"/>
      <c r="AU410" s="218"/>
      <c r="AV410" s="218"/>
      <c r="AW410" s="218"/>
      <c r="AX410" s="218"/>
      <c r="AY410" s="218"/>
      <c r="AZ410" s="218"/>
      <c r="BA410" s="218"/>
      <c r="BB410" s="218"/>
    </row>
    <row r="411" spans="1:54" ht="146.25" hidden="1" customHeight="1" outlineLevel="1">
      <c r="A411" s="89" t="e">
        <f t="shared" ref="A411:A419" si="71">A410+1</f>
        <v>#REF!</v>
      </c>
      <c r="B411" s="93" t="s">
        <v>457</v>
      </c>
      <c r="C411" s="469" t="s">
        <v>144</v>
      </c>
      <c r="D411" s="30">
        <v>133</v>
      </c>
      <c r="E411" s="56" t="s">
        <v>301</v>
      </c>
      <c r="F411" s="56" t="s">
        <v>429</v>
      </c>
      <c r="G411" s="58" t="s">
        <v>209</v>
      </c>
      <c r="H411" s="58">
        <v>1028000</v>
      </c>
      <c r="I411" s="624"/>
      <c r="J411" s="58" t="s">
        <v>132</v>
      </c>
      <c r="K411" s="39"/>
      <c r="L411" s="319">
        <v>2000</v>
      </c>
      <c r="M411" s="319"/>
      <c r="N411" s="75">
        <v>97.89</v>
      </c>
      <c r="O411" s="11">
        <v>1.1180000000000001</v>
      </c>
      <c r="P411" s="40">
        <f t="shared" si="66"/>
        <v>96.772000000000006</v>
      </c>
      <c r="Q411" s="29" t="s">
        <v>291</v>
      </c>
      <c r="R411" s="41">
        <v>1282</v>
      </c>
      <c r="S411" s="41"/>
      <c r="T411" s="12"/>
      <c r="U411" s="148"/>
      <c r="V411" s="140"/>
      <c r="W411" s="727"/>
      <c r="X411" s="148"/>
      <c r="Y411" s="148"/>
      <c r="Z411" s="148"/>
      <c r="AA411" s="148"/>
      <c r="AB411" s="148"/>
      <c r="AC411" s="148"/>
      <c r="AD411" s="148">
        <f t="shared" si="70"/>
        <v>96.772000000000006</v>
      </c>
      <c r="AE411" s="301"/>
      <c r="AF411" s="301"/>
      <c r="AG411" s="301"/>
      <c r="AH411" s="301"/>
      <c r="AI411" s="301"/>
      <c r="AJ411" s="301"/>
      <c r="AK411" s="301"/>
      <c r="AL411" s="301"/>
      <c r="AM411" s="142"/>
      <c r="AN411" s="142"/>
      <c r="AO411" s="427" t="s">
        <v>606</v>
      </c>
      <c r="AP411" s="13"/>
      <c r="AQ411" s="13"/>
      <c r="AR411" s="13"/>
      <c r="AS411" s="13"/>
      <c r="AT411" s="13"/>
      <c r="AU411" s="13"/>
      <c r="AV411" s="13"/>
      <c r="AW411" s="13"/>
      <c r="AX411" s="13"/>
      <c r="AY411" s="13"/>
      <c r="AZ411" s="13"/>
      <c r="BA411" s="13"/>
      <c r="BB411" s="13"/>
    </row>
    <row r="412" spans="1:54" ht="138.75" hidden="1" customHeight="1" outlineLevel="1">
      <c r="A412" s="89" t="e">
        <f t="shared" si="71"/>
        <v>#REF!</v>
      </c>
      <c r="B412" s="88" t="s">
        <v>112</v>
      </c>
      <c r="C412" s="469" t="s">
        <v>527</v>
      </c>
      <c r="D412" s="7">
        <v>133</v>
      </c>
      <c r="E412" s="28" t="s">
        <v>248</v>
      </c>
      <c r="F412" s="28">
        <v>11</v>
      </c>
      <c r="G412" s="28" t="s">
        <v>79</v>
      </c>
      <c r="H412" s="28">
        <v>5220604</v>
      </c>
      <c r="I412" s="89"/>
      <c r="J412" s="28" t="s">
        <v>417</v>
      </c>
      <c r="K412" s="39" t="s">
        <v>220</v>
      </c>
      <c r="L412" s="41">
        <v>2007</v>
      </c>
      <c r="M412" s="41"/>
      <c r="N412" s="24">
        <v>3.7869999999999999</v>
      </c>
      <c r="O412" s="24">
        <v>3.7189999999999999</v>
      </c>
      <c r="P412" s="40">
        <f t="shared" si="66"/>
        <v>6.8000000000000005E-2</v>
      </c>
      <c r="Q412" s="29" t="s">
        <v>552</v>
      </c>
      <c r="R412" s="41" t="s">
        <v>537</v>
      </c>
      <c r="S412" s="41"/>
      <c r="T412" s="29"/>
      <c r="U412" s="148"/>
      <c r="V412" s="142"/>
      <c r="W412" s="727"/>
      <c r="X412" s="148"/>
      <c r="Y412" s="148"/>
      <c r="Z412" s="148"/>
      <c r="AA412" s="148"/>
      <c r="AB412" s="148"/>
      <c r="AC412" s="148"/>
      <c r="AD412" s="148">
        <f t="shared" si="70"/>
        <v>6.8000000000000005E-2</v>
      </c>
      <c r="AE412" s="301"/>
      <c r="AF412" s="301"/>
      <c r="AG412" s="301"/>
      <c r="AH412" s="301"/>
      <c r="AI412" s="301"/>
      <c r="AJ412" s="301"/>
      <c r="AK412" s="301"/>
      <c r="AL412" s="301"/>
      <c r="AM412" s="142"/>
      <c r="AN412" s="142"/>
      <c r="AO412" s="428" t="s">
        <v>538</v>
      </c>
      <c r="AP412" s="17"/>
      <c r="AQ412" s="17"/>
      <c r="AR412" s="17"/>
      <c r="AS412" s="17"/>
      <c r="AT412" s="17"/>
      <c r="AU412" s="17"/>
      <c r="AV412" s="17"/>
      <c r="AW412" s="17"/>
      <c r="AX412" s="17"/>
      <c r="AY412" s="17"/>
      <c r="AZ412" s="17"/>
      <c r="BA412" s="17"/>
      <c r="BB412" s="17"/>
    </row>
    <row r="413" spans="1:54" ht="153" hidden="1" outlineLevel="1" collapsed="1">
      <c r="A413" s="89" t="e">
        <f t="shared" si="71"/>
        <v>#REF!</v>
      </c>
      <c r="B413" s="109" t="s">
        <v>394</v>
      </c>
      <c r="C413" s="472" t="s">
        <v>527</v>
      </c>
      <c r="D413" s="60">
        <v>133</v>
      </c>
      <c r="E413" s="64" t="s">
        <v>389</v>
      </c>
      <c r="F413" s="59">
        <v>11</v>
      </c>
      <c r="G413" s="59" t="s">
        <v>79</v>
      </c>
      <c r="H413" s="59">
        <v>5220201</v>
      </c>
      <c r="I413" s="373"/>
      <c r="J413" s="59" t="s">
        <v>417</v>
      </c>
      <c r="K413" s="308"/>
      <c r="L413" s="39">
        <v>2006</v>
      </c>
      <c r="M413" s="41"/>
      <c r="N413" s="75">
        <v>22.231999999999999</v>
      </c>
      <c r="O413" s="12">
        <v>1.5680000000000001</v>
      </c>
      <c r="P413" s="40">
        <f t="shared" si="66"/>
        <v>20.664000000000001</v>
      </c>
      <c r="Q413" s="29" t="s">
        <v>659</v>
      </c>
      <c r="R413" s="41" t="s">
        <v>243</v>
      </c>
      <c r="S413" s="41"/>
      <c r="T413" s="12"/>
      <c r="U413" s="148"/>
      <c r="V413" s="142"/>
      <c r="W413" s="727"/>
      <c r="X413" s="148"/>
      <c r="Y413" s="148"/>
      <c r="Z413" s="148"/>
      <c r="AA413" s="148"/>
      <c r="AB413" s="148"/>
      <c r="AC413" s="148"/>
      <c r="AD413" s="148">
        <f t="shared" si="70"/>
        <v>20.664000000000001</v>
      </c>
      <c r="AE413" s="301"/>
      <c r="AF413" s="301"/>
      <c r="AG413" s="301"/>
      <c r="AH413" s="301"/>
      <c r="AI413" s="301"/>
      <c r="AJ413" s="301"/>
      <c r="AK413" s="301"/>
      <c r="AL413" s="301"/>
      <c r="AM413" s="142"/>
      <c r="AN413" s="142"/>
      <c r="AO413" s="428" t="s">
        <v>598</v>
      </c>
      <c r="AP413" s="2"/>
      <c r="AQ413" s="2"/>
      <c r="AR413" s="2"/>
      <c r="AS413" s="2"/>
      <c r="AT413" s="2"/>
      <c r="AU413" s="2"/>
      <c r="AV413" s="2"/>
      <c r="AW413" s="2"/>
      <c r="AX413" s="2"/>
      <c r="AY413" s="2"/>
      <c r="AZ413" s="2"/>
      <c r="BA413" s="2"/>
      <c r="BB413" s="2"/>
    </row>
    <row r="414" spans="1:54" s="274" customFormat="1" ht="153" hidden="1" outlineLevel="1">
      <c r="A414" s="89" t="e">
        <f t="shared" si="71"/>
        <v>#REF!</v>
      </c>
      <c r="B414" s="109" t="s">
        <v>232</v>
      </c>
      <c r="C414" s="472" t="s">
        <v>527</v>
      </c>
      <c r="D414" s="102">
        <v>133</v>
      </c>
      <c r="E414" s="112" t="s">
        <v>389</v>
      </c>
      <c r="F414" s="96">
        <v>11</v>
      </c>
      <c r="G414" s="96" t="s">
        <v>79</v>
      </c>
      <c r="H414" s="96">
        <v>5220201</v>
      </c>
      <c r="I414" s="373"/>
      <c r="J414" s="96" t="s">
        <v>417</v>
      </c>
      <c r="K414" s="308"/>
      <c r="L414" s="39">
        <v>2006</v>
      </c>
      <c r="M414" s="41"/>
      <c r="N414" s="103">
        <v>40.619</v>
      </c>
      <c r="O414" s="98">
        <v>2.4239999999999999</v>
      </c>
      <c r="P414" s="100">
        <f t="shared" si="66"/>
        <v>38.195</v>
      </c>
      <c r="Q414" s="23" t="s">
        <v>192</v>
      </c>
      <c r="R414" s="89" t="s">
        <v>135</v>
      </c>
      <c r="S414" s="89"/>
      <c r="T414" s="98"/>
      <c r="U414" s="98"/>
      <c r="V414" s="23"/>
      <c r="W414" s="192"/>
      <c r="X414" s="98"/>
      <c r="Y414" s="98">
        <f>P414-W414</f>
        <v>38.195</v>
      </c>
      <c r="Z414" s="98"/>
      <c r="AA414" s="98"/>
      <c r="AB414" s="98"/>
      <c r="AC414" s="98"/>
      <c r="AD414" s="146">
        <f t="shared" si="70"/>
        <v>0</v>
      </c>
      <c r="AE414" s="300"/>
      <c r="AF414" s="300"/>
      <c r="AG414" s="300"/>
      <c r="AH414" s="300"/>
      <c r="AI414" s="300"/>
      <c r="AJ414" s="300"/>
      <c r="AK414" s="300"/>
      <c r="AL414" s="300"/>
      <c r="AM414" s="112"/>
      <c r="AN414" s="112"/>
      <c r="AO414" s="428" t="s">
        <v>136</v>
      </c>
    </row>
    <row r="415" spans="1:54" s="2" customFormat="1" ht="132" hidden="1" outlineLevel="1">
      <c r="A415" s="89" t="e">
        <f>A414+1</f>
        <v>#REF!</v>
      </c>
      <c r="B415" s="104" t="s">
        <v>279</v>
      </c>
      <c r="C415" s="474" t="s">
        <v>92</v>
      </c>
      <c r="D415" s="61"/>
      <c r="E415" s="61"/>
      <c r="F415" s="61"/>
      <c r="G415" s="61"/>
      <c r="H415" s="61"/>
      <c r="I415" s="621"/>
      <c r="J415" s="67"/>
      <c r="K415" s="310"/>
      <c r="L415" s="41">
        <v>2006</v>
      </c>
      <c r="M415" s="41"/>
      <c r="N415" s="24">
        <v>350</v>
      </c>
      <c r="O415" s="24">
        <v>3</v>
      </c>
      <c r="P415" s="40">
        <f>N415-O415</f>
        <v>347</v>
      </c>
      <c r="Q415" s="29" t="s">
        <v>565</v>
      </c>
      <c r="R415" s="41" t="s">
        <v>298</v>
      </c>
      <c r="S415" s="41"/>
      <c r="T415" s="29"/>
      <c r="U415" s="148"/>
      <c r="V415" s="53"/>
      <c r="W415" s="727"/>
      <c r="X415" s="148"/>
      <c r="Y415" s="148"/>
      <c r="Z415" s="148"/>
      <c r="AA415" s="148"/>
      <c r="AB415" s="148"/>
      <c r="AC415" s="148"/>
      <c r="AD415" s="148">
        <f t="shared" si="70"/>
        <v>347</v>
      </c>
      <c r="AE415" s="301"/>
      <c r="AF415" s="301"/>
      <c r="AG415" s="301"/>
      <c r="AH415" s="301"/>
      <c r="AI415" s="301"/>
      <c r="AJ415" s="301"/>
      <c r="AK415" s="301"/>
      <c r="AL415" s="301"/>
      <c r="AM415" s="142"/>
      <c r="AN415" s="142"/>
      <c r="AO415" s="428" t="s">
        <v>589</v>
      </c>
      <c r="AP415" s="5"/>
      <c r="AQ415" s="5"/>
      <c r="AR415" s="5"/>
      <c r="AS415" s="5"/>
      <c r="AT415" s="5"/>
      <c r="AU415" s="5"/>
      <c r="AV415" s="5"/>
      <c r="AW415" s="5"/>
      <c r="AX415" s="5"/>
      <c r="AY415" s="5"/>
      <c r="AZ415" s="5"/>
      <c r="BA415" s="5"/>
      <c r="BB415" s="5"/>
    </row>
    <row r="416" spans="1:54" s="14" customFormat="1" ht="198" hidden="1" outlineLevel="1">
      <c r="A416" s="89" t="e">
        <f t="shared" si="71"/>
        <v>#REF!</v>
      </c>
      <c r="B416" s="93" t="s">
        <v>455</v>
      </c>
      <c r="C416" s="469" t="s">
        <v>458</v>
      </c>
      <c r="D416" s="30">
        <v>133</v>
      </c>
      <c r="E416" s="28" t="s">
        <v>389</v>
      </c>
      <c r="F416" s="28">
        <v>11</v>
      </c>
      <c r="G416" s="28" t="s">
        <v>79</v>
      </c>
      <c r="H416" s="28">
        <v>1020102</v>
      </c>
      <c r="I416" s="89"/>
      <c r="J416" s="28" t="s">
        <v>417</v>
      </c>
      <c r="K416" s="39" t="s">
        <v>219</v>
      </c>
      <c r="L416" s="41">
        <v>1998</v>
      </c>
      <c r="M416" s="41"/>
      <c r="N416" s="75">
        <v>390.96800000000002</v>
      </c>
      <c r="O416" s="12">
        <v>215.584</v>
      </c>
      <c r="P416" s="40">
        <f t="shared" si="66"/>
        <v>175.38399999999999</v>
      </c>
      <c r="Q416" s="29" t="s">
        <v>659</v>
      </c>
      <c r="R416" s="41">
        <v>1</v>
      </c>
      <c r="S416" s="41"/>
      <c r="T416" s="12"/>
      <c r="U416" s="148"/>
      <c r="V416" s="139"/>
      <c r="W416" s="727"/>
      <c r="X416" s="148"/>
      <c r="Y416" s="148"/>
      <c r="Z416" s="148"/>
      <c r="AA416" s="148"/>
      <c r="AB416" s="148"/>
      <c r="AC416" s="148"/>
      <c r="AD416" s="148">
        <f t="shared" si="70"/>
        <v>175.38399999999999</v>
      </c>
      <c r="AE416" s="301"/>
      <c r="AF416" s="301"/>
      <c r="AG416" s="301"/>
      <c r="AH416" s="301"/>
      <c r="AI416" s="301"/>
      <c r="AJ416" s="301"/>
      <c r="AK416" s="301"/>
      <c r="AL416" s="301"/>
      <c r="AM416" s="142"/>
      <c r="AN416" s="142"/>
      <c r="AO416" s="427" t="s">
        <v>526</v>
      </c>
      <c r="AP416" s="13"/>
      <c r="AQ416" s="13"/>
      <c r="AR416" s="13"/>
      <c r="AS416" s="13"/>
      <c r="AT416" s="13"/>
      <c r="AU416" s="13"/>
      <c r="AV416" s="13"/>
      <c r="AW416" s="13"/>
      <c r="AX416" s="13"/>
      <c r="AY416" s="13"/>
      <c r="AZ416" s="13"/>
      <c r="BA416" s="13"/>
      <c r="BB416" s="13"/>
    </row>
    <row r="417" spans="1:54" s="172" customFormat="1" ht="114.75" hidden="1" outlineLevel="1">
      <c r="A417" s="89" t="e">
        <f t="shared" si="71"/>
        <v>#REF!</v>
      </c>
      <c r="B417" s="183" t="s">
        <v>341</v>
      </c>
      <c r="C417" s="487" t="s">
        <v>352</v>
      </c>
      <c r="D417" s="158">
        <v>133</v>
      </c>
      <c r="E417" s="23" t="s">
        <v>13</v>
      </c>
      <c r="F417" s="112">
        <v>11</v>
      </c>
      <c r="G417" s="112" t="s">
        <v>79</v>
      </c>
      <c r="H417" s="112">
        <v>5220604</v>
      </c>
      <c r="I417" s="621"/>
      <c r="J417" s="112" t="s">
        <v>417</v>
      </c>
      <c r="K417" s="39" t="s">
        <v>220</v>
      </c>
      <c r="L417" s="41">
        <v>2007</v>
      </c>
      <c r="M417" s="41"/>
      <c r="N417" s="87">
        <v>270.5</v>
      </c>
      <c r="O417" s="87">
        <v>11.593</v>
      </c>
      <c r="P417" s="100">
        <f t="shared" si="66"/>
        <v>258.90699999999998</v>
      </c>
      <c r="Q417" s="23" t="s">
        <v>657</v>
      </c>
      <c r="R417" s="89">
        <v>300</v>
      </c>
      <c r="S417" s="89"/>
      <c r="T417" s="23"/>
      <c r="U417" s="98"/>
      <c r="V417" s="87"/>
      <c r="W417" s="192"/>
      <c r="X417" s="98"/>
      <c r="Y417" s="98">
        <v>125</v>
      </c>
      <c r="Z417" s="98"/>
      <c r="AA417" s="98">
        <f>P417-W417-Y417</f>
        <v>133.90700000000001</v>
      </c>
      <c r="AB417" s="98"/>
      <c r="AC417" s="98"/>
      <c r="AD417" s="98">
        <f t="shared" si="70"/>
        <v>0</v>
      </c>
      <c r="AE417" s="25"/>
      <c r="AF417" s="25"/>
      <c r="AG417" s="25"/>
      <c r="AH417" s="25"/>
      <c r="AI417" s="25"/>
      <c r="AJ417" s="25"/>
      <c r="AK417" s="25"/>
      <c r="AL417" s="25"/>
      <c r="AM417" s="23"/>
      <c r="AN417" s="23"/>
      <c r="AO417" s="447" t="s">
        <v>274</v>
      </c>
    </row>
    <row r="418" spans="1:54" s="2" customFormat="1" ht="297" hidden="1" outlineLevel="1">
      <c r="A418" s="89" t="e">
        <f t="shared" si="71"/>
        <v>#REF!</v>
      </c>
      <c r="B418" s="93" t="s">
        <v>511</v>
      </c>
      <c r="C418" s="474" t="s">
        <v>92</v>
      </c>
      <c r="D418" s="33"/>
      <c r="E418" s="33"/>
      <c r="F418" s="33"/>
      <c r="G418" s="33"/>
      <c r="H418" s="33"/>
      <c r="I418" s="89"/>
      <c r="J418" s="32"/>
      <c r="K418" s="39"/>
      <c r="L418" s="41">
        <v>2005</v>
      </c>
      <c r="M418" s="41"/>
      <c r="N418" s="24">
        <v>113.9</v>
      </c>
      <c r="O418" s="12">
        <v>0.52100000000000002</v>
      </c>
      <c r="P418" s="40">
        <f t="shared" si="66"/>
        <v>113.379</v>
      </c>
      <c r="Q418" s="29" t="s">
        <v>291</v>
      </c>
      <c r="R418" s="41" t="s">
        <v>66</v>
      </c>
      <c r="S418" s="336"/>
      <c r="T418" s="50"/>
      <c r="U418" s="148"/>
      <c r="V418" s="545"/>
      <c r="W418" s="727"/>
      <c r="X418" s="148"/>
      <c r="Y418" s="148"/>
      <c r="Z418" s="148"/>
      <c r="AA418" s="148"/>
      <c r="AB418" s="148"/>
      <c r="AC418" s="148"/>
      <c r="AD418" s="148">
        <f t="shared" si="70"/>
        <v>113.379</v>
      </c>
      <c r="AE418" s="301"/>
      <c r="AF418" s="301"/>
      <c r="AG418" s="301"/>
      <c r="AH418" s="301"/>
      <c r="AI418" s="301"/>
      <c r="AJ418" s="301"/>
      <c r="AK418" s="301"/>
      <c r="AL418" s="301"/>
      <c r="AM418" s="142"/>
      <c r="AN418" s="142"/>
      <c r="AO418" s="440" t="s">
        <v>80</v>
      </c>
      <c r="AP418" s="6"/>
      <c r="AQ418" s="6"/>
      <c r="AR418" s="6"/>
      <c r="AS418" s="6"/>
      <c r="AT418" s="6"/>
      <c r="AU418" s="6"/>
      <c r="AV418" s="6"/>
      <c r="AW418" s="6"/>
      <c r="AX418" s="6"/>
      <c r="AY418" s="6"/>
      <c r="AZ418" s="6"/>
      <c r="BA418" s="6"/>
      <c r="BB418" s="6"/>
    </row>
    <row r="419" spans="1:54" s="13" customFormat="1" ht="270" hidden="1" customHeight="1" outlineLevel="1">
      <c r="A419" s="89" t="e">
        <f t="shared" si="71"/>
        <v>#REF!</v>
      </c>
      <c r="B419" s="109" t="s">
        <v>321</v>
      </c>
      <c r="C419" s="469" t="s">
        <v>546</v>
      </c>
      <c r="D419" s="67">
        <v>133</v>
      </c>
      <c r="E419" s="64" t="s">
        <v>302</v>
      </c>
      <c r="F419" s="67">
        <v>11</v>
      </c>
      <c r="G419" s="64" t="s">
        <v>429</v>
      </c>
      <c r="H419" s="67">
        <v>1020000</v>
      </c>
      <c r="I419" s="621"/>
      <c r="J419" s="67"/>
      <c r="K419" s="310"/>
      <c r="L419" s="41">
        <v>2007</v>
      </c>
      <c r="M419" s="41"/>
      <c r="N419" s="24">
        <f>16.697+479.25</f>
        <v>495.947</v>
      </c>
      <c r="O419" s="12">
        <v>5.0090000000000003</v>
      </c>
      <c r="P419" s="40">
        <f t="shared" si="66"/>
        <v>490.93799999999999</v>
      </c>
      <c r="Q419" s="29" t="s">
        <v>659</v>
      </c>
      <c r="R419" s="41" t="s">
        <v>243</v>
      </c>
      <c r="S419" s="41"/>
      <c r="T419" s="12"/>
      <c r="U419" s="150"/>
      <c r="V419" s="532"/>
      <c r="W419" s="727"/>
      <c r="X419" s="150"/>
      <c r="Y419" s="150"/>
      <c r="Z419" s="150"/>
      <c r="AA419" s="150"/>
      <c r="AB419" s="150"/>
      <c r="AC419" s="150"/>
      <c r="AD419" s="150">
        <f t="shared" si="70"/>
        <v>490.93799999999999</v>
      </c>
      <c r="AE419" s="531"/>
      <c r="AF419" s="531"/>
      <c r="AG419" s="531"/>
      <c r="AH419" s="531"/>
      <c r="AI419" s="531"/>
      <c r="AJ419" s="531"/>
      <c r="AK419" s="531"/>
      <c r="AL419" s="531"/>
      <c r="AM419" s="532"/>
      <c r="AN419" s="532"/>
      <c r="AO419" s="427" t="s">
        <v>572</v>
      </c>
    </row>
    <row r="420" spans="1:54" collapsed="1">
      <c r="A420" s="89"/>
      <c r="I420" s="370"/>
      <c r="T420" s="293"/>
      <c r="U420" s="151"/>
      <c r="V420" s="143"/>
      <c r="W420" s="733"/>
      <c r="X420" s="151"/>
      <c r="Y420" s="151"/>
      <c r="Z420" s="151"/>
      <c r="AA420" s="151"/>
      <c r="AB420" s="151"/>
      <c r="AC420" s="151"/>
      <c r="AD420" s="151"/>
      <c r="AE420" s="528"/>
      <c r="AF420" s="528"/>
      <c r="AG420" s="528"/>
      <c r="AH420" s="528"/>
      <c r="AI420" s="528"/>
      <c r="AJ420" s="528"/>
      <c r="AK420" s="528"/>
      <c r="AL420" s="528"/>
      <c r="AM420" s="220"/>
      <c r="AN420" s="667"/>
      <c r="AO420" s="42"/>
    </row>
    <row r="421" spans="1:54">
      <c r="I421" s="370"/>
      <c r="T421" s="293"/>
      <c r="U421" s="151"/>
      <c r="V421" s="143"/>
      <c r="W421" s="733"/>
      <c r="X421" s="151"/>
      <c r="Y421" s="151"/>
      <c r="Z421" s="151"/>
      <c r="AA421" s="151"/>
      <c r="AB421" s="151"/>
      <c r="AC421" s="151"/>
      <c r="AD421" s="151"/>
      <c r="AE421" s="528"/>
      <c r="AF421" s="528"/>
      <c r="AG421" s="528"/>
      <c r="AH421" s="528"/>
      <c r="AI421" s="528"/>
      <c r="AJ421" s="528"/>
      <c r="AK421" s="528"/>
      <c r="AL421" s="528"/>
      <c r="AM421" s="220"/>
      <c r="AN421" s="667"/>
      <c r="AO421" s="42"/>
    </row>
    <row r="422" spans="1:54">
      <c r="I422" s="370"/>
      <c r="T422" s="293"/>
      <c r="U422" s="151"/>
      <c r="V422" s="143"/>
      <c r="W422" s="733"/>
      <c r="X422" s="151"/>
      <c r="Y422" s="151"/>
      <c r="Z422" s="151"/>
      <c r="AA422" s="151"/>
      <c r="AB422" s="151"/>
      <c r="AC422" s="151"/>
      <c r="AD422" s="151"/>
      <c r="AE422" s="528"/>
      <c r="AF422" s="528"/>
      <c r="AG422" s="528"/>
      <c r="AH422" s="528"/>
      <c r="AI422" s="528"/>
      <c r="AJ422" s="528"/>
      <c r="AK422" s="528"/>
      <c r="AL422" s="528"/>
      <c r="AM422" s="220"/>
      <c r="AN422" s="667"/>
      <c r="AO422" s="42"/>
    </row>
    <row r="423" spans="1:54">
      <c r="I423" s="370"/>
      <c r="T423" s="293"/>
      <c r="U423" s="151"/>
      <c r="V423" s="143"/>
      <c r="W423" s="733"/>
      <c r="X423" s="151"/>
      <c r="Y423" s="151"/>
      <c r="Z423" s="151"/>
      <c r="AA423" s="151"/>
      <c r="AB423" s="151"/>
      <c r="AC423" s="151"/>
      <c r="AD423" s="151"/>
      <c r="AE423" s="528"/>
      <c r="AF423" s="528"/>
      <c r="AG423" s="528"/>
      <c r="AH423" s="528"/>
      <c r="AI423" s="528"/>
      <c r="AJ423" s="528"/>
      <c r="AK423" s="528"/>
      <c r="AL423" s="528"/>
      <c r="AM423" s="220"/>
      <c r="AN423" s="667"/>
      <c r="AO423" s="42"/>
    </row>
    <row r="424" spans="1:54">
      <c r="I424" s="370"/>
      <c r="T424" s="293"/>
      <c r="U424" s="151"/>
      <c r="V424" s="143"/>
      <c r="W424" s="733"/>
      <c r="X424" s="151"/>
      <c r="Y424" s="151"/>
      <c r="Z424" s="151"/>
      <c r="AA424" s="151"/>
      <c r="AB424" s="151"/>
      <c r="AC424" s="151"/>
      <c r="AD424" s="151"/>
      <c r="AE424" s="528"/>
      <c r="AF424" s="528"/>
      <c r="AG424" s="528"/>
      <c r="AH424" s="528"/>
      <c r="AI424" s="528"/>
      <c r="AJ424" s="528"/>
      <c r="AK424" s="528"/>
      <c r="AL424" s="528"/>
      <c r="AM424" s="220"/>
      <c r="AN424" s="667"/>
      <c r="AO424" s="42"/>
    </row>
    <row r="425" spans="1:54" s="86" customFormat="1" ht="99.75" customHeight="1">
      <c r="A425" s="82">
        <f>A426+A427+A428+A429+A430+A431+A432+A433+A434+A436+A435+A437+A438+A439+A440+A441</f>
        <v>0</v>
      </c>
      <c r="B425" s="337" t="s">
        <v>709</v>
      </c>
      <c r="C425" s="466"/>
      <c r="D425" s="83"/>
      <c r="E425" s="83"/>
      <c r="F425" s="83"/>
      <c r="G425" s="83"/>
      <c r="H425" s="83"/>
      <c r="I425" s="629"/>
      <c r="J425" s="85"/>
      <c r="K425" s="305"/>
      <c r="L425" s="329"/>
      <c r="M425" s="330"/>
      <c r="N425" s="84">
        <f t="shared" ref="N425:W425" si="72">N426+N427+N428+N429+N430+N431+N432+N433+N434+N436+N435+N437+N438+N439+N440+N441</f>
        <v>0</v>
      </c>
      <c r="O425" s="84">
        <f t="shared" si="72"/>
        <v>0</v>
      </c>
      <c r="P425" s="84">
        <f t="shared" si="72"/>
        <v>0</v>
      </c>
      <c r="Q425" s="84">
        <f t="shared" si="72"/>
        <v>0</v>
      </c>
      <c r="R425" s="82">
        <f t="shared" si="72"/>
        <v>0</v>
      </c>
      <c r="S425" s="82">
        <f t="shared" si="72"/>
        <v>0</v>
      </c>
      <c r="T425" s="84">
        <f t="shared" si="72"/>
        <v>0</v>
      </c>
      <c r="U425" s="84">
        <f t="shared" si="72"/>
        <v>0</v>
      </c>
      <c r="V425" s="84">
        <f t="shared" si="72"/>
        <v>0</v>
      </c>
      <c r="W425" s="193">
        <f t="shared" si="72"/>
        <v>0</v>
      </c>
      <c r="X425" s="84" t="e">
        <f>X55+#REF!+#REF!+#REF!+#REF!+#REF!+#REF!+#REF!+#REF!+#REF!+#REF!+X32+#REF!+#REF!+#REF!+X188+X198</f>
        <v>#REF!</v>
      </c>
      <c r="Y425" s="84" t="e">
        <f>Y55+#REF!+#REF!+#REF!+#REF!+#REF!+#REF!+#REF!+#REF!+#REF!+#REF!+Y32+#REF!+#REF!+#REF!+Y188+Y198</f>
        <v>#REF!</v>
      </c>
      <c r="Z425" s="84" t="e">
        <f>Z55+#REF!+#REF!+#REF!+#REF!+#REF!+#REF!+#REF!+#REF!+#REF!+#REF!+Z32+#REF!+#REF!+#REF!+Z188+Z198</f>
        <v>#REF!</v>
      </c>
      <c r="AA425" s="84" t="e">
        <f>AA55+#REF!+#REF!+#REF!+#REF!+#REF!+#REF!+#REF!+#REF!+#REF!+#REF!+AA32+#REF!+#REF!+#REF!+AA188+AA198</f>
        <v>#REF!</v>
      </c>
      <c r="AB425" s="84" t="e">
        <f>AB55+#REF!+#REF!+#REF!+#REF!+#REF!+#REF!+#REF!+#REF!+#REF!+#REF!+AB32+#REF!+#REF!+#REF!+AB188+AB198</f>
        <v>#REF!</v>
      </c>
      <c r="AC425" s="84" t="e">
        <f>AC55+#REF!+#REF!+#REF!+#REF!+#REF!+#REF!+#REF!+#REF!+#REF!+#REF!+AC32+#REF!+#REF!+#REF!+AC188+AC198</f>
        <v>#REF!</v>
      </c>
      <c r="AD425" s="84" t="e">
        <f>AD55+#REF!+#REF!+#REF!+#REF!+#REF!+#REF!+#REF!+#REF!+#REF!+#REF!+AD32+#REF!+#REF!+#REF!+AD188+AD198</f>
        <v>#REF!</v>
      </c>
      <c r="AE425" s="224"/>
      <c r="AF425" s="224"/>
      <c r="AG425" s="224"/>
      <c r="AH425" s="224"/>
      <c r="AI425" s="224"/>
      <c r="AJ425" s="224"/>
      <c r="AK425" s="224"/>
      <c r="AL425" s="224"/>
      <c r="AM425" s="255"/>
      <c r="AN425" s="671"/>
      <c r="AO425" s="438"/>
    </row>
    <row r="426" spans="1:54" s="274" customFormat="1" ht="187.5">
      <c r="A426" s="77"/>
      <c r="B426" s="79" t="s">
        <v>626</v>
      </c>
      <c r="C426" s="468"/>
      <c r="D426" s="79"/>
      <c r="E426" s="79"/>
      <c r="F426" s="79"/>
      <c r="G426" s="79"/>
      <c r="H426" s="79"/>
      <c r="I426" s="630"/>
      <c r="J426" s="80"/>
      <c r="K426" s="306"/>
      <c r="L426" s="323"/>
      <c r="M426" s="331"/>
      <c r="N426" s="90"/>
      <c r="O426" s="90"/>
      <c r="P426" s="90"/>
      <c r="Q426" s="90"/>
      <c r="R426" s="77"/>
      <c r="S426" s="77"/>
      <c r="T426" s="90"/>
      <c r="U426" s="90"/>
      <c r="V426" s="90"/>
      <c r="W426" s="193"/>
      <c r="X426" s="90"/>
      <c r="Y426" s="90"/>
      <c r="Z426" s="90"/>
      <c r="AA426" s="90"/>
      <c r="AB426" s="90"/>
      <c r="AC426" s="90"/>
      <c r="AD426" s="90"/>
      <c r="AE426" s="226"/>
      <c r="AF426" s="226"/>
      <c r="AG426" s="226"/>
      <c r="AH426" s="226"/>
      <c r="AI426" s="226"/>
      <c r="AJ426" s="226"/>
      <c r="AK426" s="226"/>
      <c r="AL426" s="226"/>
      <c r="AM426" s="90"/>
      <c r="AN426" s="672"/>
      <c r="AO426" s="429"/>
    </row>
    <row r="427" spans="1:54" s="356" customFormat="1" ht="112.5">
      <c r="A427" s="349"/>
      <c r="B427" s="350" t="s">
        <v>89</v>
      </c>
      <c r="C427" s="488"/>
      <c r="D427" s="351"/>
      <c r="E427" s="352"/>
      <c r="F427" s="352"/>
      <c r="G427" s="352"/>
      <c r="H427" s="352"/>
      <c r="I427" s="631"/>
      <c r="J427" s="352"/>
      <c r="K427" s="353"/>
      <c r="L427" s="354"/>
      <c r="M427" s="354"/>
      <c r="N427" s="355"/>
      <c r="O427" s="355"/>
      <c r="P427" s="355"/>
      <c r="Q427" s="355"/>
      <c r="R427" s="357"/>
      <c r="S427" s="357"/>
      <c r="T427" s="355"/>
      <c r="U427" s="355"/>
      <c r="V427" s="355"/>
      <c r="W427" s="193"/>
      <c r="X427" s="355"/>
      <c r="Y427" s="355"/>
      <c r="Z427" s="355"/>
      <c r="AA427" s="355"/>
      <c r="AB427" s="355"/>
      <c r="AC427" s="355"/>
      <c r="AD427" s="355"/>
      <c r="AE427" s="401"/>
      <c r="AF427" s="684"/>
      <c r="AG427" s="684"/>
      <c r="AH427" s="684"/>
      <c r="AI427" s="684"/>
      <c r="AJ427" s="684"/>
      <c r="AK427" s="684"/>
      <c r="AL427" s="684"/>
      <c r="AM427" s="411"/>
      <c r="AN427" s="647"/>
      <c r="AO427" s="439"/>
    </row>
    <row r="428" spans="1:54" s="107" customFormat="1" ht="112.5">
      <c r="A428" s="77"/>
      <c r="B428" s="79" t="s">
        <v>437</v>
      </c>
      <c r="C428" s="468"/>
      <c r="D428" s="55"/>
      <c r="E428" s="8"/>
      <c r="F428" s="8"/>
      <c r="G428" s="8"/>
      <c r="H428" s="210"/>
      <c r="I428" s="630" t="e">
        <f>SUM(#REF!)</f>
        <v>#REF!</v>
      </c>
      <c r="J428" s="90"/>
      <c r="K428" s="303"/>
      <c r="L428" s="320"/>
      <c r="M428" s="320"/>
      <c r="N428" s="90"/>
      <c r="O428" s="90"/>
      <c r="P428" s="90"/>
      <c r="Q428" s="90"/>
      <c r="R428" s="77"/>
      <c r="S428" s="77"/>
      <c r="T428" s="90"/>
      <c r="U428" s="90"/>
      <c r="V428" s="90"/>
      <c r="W428" s="193"/>
      <c r="X428" s="90" t="e">
        <f>SUM(#REF!)</f>
        <v>#REF!</v>
      </c>
      <c r="Y428" s="90" t="e">
        <f>SUM(#REF!)</f>
        <v>#REF!</v>
      </c>
      <c r="Z428" s="90" t="e">
        <f>SUM(#REF!)</f>
        <v>#REF!</v>
      </c>
      <c r="AA428" s="90" t="e">
        <f>SUM(#REF!)</f>
        <v>#REF!</v>
      </c>
      <c r="AB428" s="90" t="e">
        <f>SUM(#REF!)</f>
        <v>#REF!</v>
      </c>
      <c r="AC428" s="90" t="e">
        <f>SUM(#REF!)</f>
        <v>#REF!</v>
      </c>
      <c r="AD428" s="90" t="e">
        <f>SUM(#REF!)</f>
        <v>#REF!</v>
      </c>
      <c r="AE428" s="226"/>
      <c r="AF428" s="680"/>
      <c r="AG428" s="680"/>
      <c r="AH428" s="680"/>
      <c r="AI428" s="680"/>
      <c r="AJ428" s="680"/>
      <c r="AK428" s="680"/>
      <c r="AL428" s="680"/>
      <c r="AM428" s="406"/>
      <c r="AN428" s="646"/>
      <c r="AO428" s="429"/>
    </row>
    <row r="429" spans="1:54" s="21" customFormat="1" ht="112.5">
      <c r="A429" s="77"/>
      <c r="B429" s="79" t="s">
        <v>627</v>
      </c>
      <c r="C429" s="468"/>
      <c r="D429" s="55"/>
      <c r="E429" s="8"/>
      <c r="F429" s="8"/>
      <c r="G429" s="8"/>
      <c r="H429" s="8"/>
      <c r="I429" s="630"/>
      <c r="J429" s="80"/>
      <c r="K429" s="309"/>
      <c r="L429" s="322"/>
      <c r="M429" s="323"/>
      <c r="N429" s="81"/>
      <c r="O429" s="81"/>
      <c r="P429" s="81"/>
      <c r="Q429" s="81"/>
      <c r="R429" s="633"/>
      <c r="S429" s="633"/>
      <c r="T429" s="81"/>
      <c r="U429" s="81"/>
      <c r="V429" s="81"/>
      <c r="W429" s="724"/>
      <c r="X429" s="81"/>
      <c r="Y429" s="81"/>
      <c r="Z429" s="81"/>
      <c r="AA429" s="81"/>
      <c r="AB429" s="81"/>
      <c r="AC429" s="81"/>
      <c r="AD429" s="81"/>
      <c r="AE429" s="227"/>
      <c r="AF429" s="681"/>
      <c r="AG429" s="681"/>
      <c r="AH429" s="681"/>
      <c r="AI429" s="681"/>
      <c r="AJ429" s="681"/>
      <c r="AK429" s="681"/>
      <c r="AL429" s="681"/>
      <c r="AM429" s="407"/>
      <c r="AN429" s="648"/>
      <c r="AO429" s="430"/>
    </row>
    <row r="430" spans="1:54" s="21" customFormat="1" ht="112.5">
      <c r="A430" s="77"/>
      <c r="B430" s="79" t="s">
        <v>628</v>
      </c>
      <c r="C430" s="468"/>
      <c r="D430" s="55"/>
      <c r="E430" s="8"/>
      <c r="F430" s="8"/>
      <c r="G430" s="8"/>
      <c r="H430" s="8"/>
      <c r="I430" s="630"/>
      <c r="J430" s="80"/>
      <c r="K430" s="303"/>
      <c r="L430" s="322"/>
      <c r="M430" s="303"/>
      <c r="N430" s="90"/>
      <c r="O430" s="90"/>
      <c r="P430" s="90"/>
      <c r="Q430" s="90"/>
      <c r="R430" s="77"/>
      <c r="S430" s="77"/>
      <c r="T430" s="90"/>
      <c r="U430" s="90"/>
      <c r="V430" s="90"/>
      <c r="W430" s="193"/>
      <c r="X430" s="90" t="e">
        <f t="shared" ref="X430:AD430" si="73">SUM(X8:X431)</f>
        <v>#REF!</v>
      </c>
      <c r="Y430" s="90" t="e">
        <f t="shared" si="73"/>
        <v>#REF!</v>
      </c>
      <c r="Z430" s="90" t="e">
        <f t="shared" si="73"/>
        <v>#REF!</v>
      </c>
      <c r="AA430" s="90" t="e">
        <f t="shared" si="73"/>
        <v>#REF!</v>
      </c>
      <c r="AB430" s="90" t="e">
        <f t="shared" si="73"/>
        <v>#REF!</v>
      </c>
      <c r="AC430" s="90" t="e">
        <f t="shared" si="73"/>
        <v>#REF!</v>
      </c>
      <c r="AD430" s="90" t="e">
        <f t="shared" si="73"/>
        <v>#REF!</v>
      </c>
      <c r="AE430" s="226"/>
      <c r="AF430" s="680"/>
      <c r="AG430" s="680"/>
      <c r="AH430" s="680"/>
      <c r="AI430" s="680"/>
      <c r="AJ430" s="680"/>
      <c r="AK430" s="680"/>
      <c r="AL430" s="680"/>
      <c r="AM430" s="406"/>
      <c r="AN430" s="646"/>
      <c r="AO430" s="429"/>
    </row>
    <row r="431" spans="1:54" s="111" customFormat="1" ht="112.5">
      <c r="A431" s="77"/>
      <c r="B431" s="79" t="s">
        <v>629</v>
      </c>
      <c r="C431" s="468"/>
      <c r="D431" s="55"/>
      <c r="E431" s="8"/>
      <c r="F431" s="8"/>
      <c r="G431" s="8"/>
      <c r="H431" s="8"/>
      <c r="I431" s="459"/>
      <c r="J431" s="80"/>
      <c r="K431" s="303"/>
      <c r="L431" s="322"/>
      <c r="M431" s="323"/>
      <c r="N431" s="81"/>
      <c r="O431" s="81"/>
      <c r="P431" s="81"/>
      <c r="Q431" s="81"/>
      <c r="R431" s="633"/>
      <c r="S431" s="633"/>
      <c r="T431" s="81"/>
      <c r="U431" s="81"/>
      <c r="V431" s="81"/>
      <c r="W431" s="724"/>
      <c r="X431" s="81" t="e">
        <f>SUM(#REF!)</f>
        <v>#REF!</v>
      </c>
      <c r="Y431" s="81" t="e">
        <f>SUM(#REF!)</f>
        <v>#REF!</v>
      </c>
      <c r="Z431" s="81" t="e">
        <f>SUM(#REF!)</f>
        <v>#REF!</v>
      </c>
      <c r="AA431" s="81" t="e">
        <f>SUM(#REF!)</f>
        <v>#REF!</v>
      </c>
      <c r="AB431" s="81" t="e">
        <f>SUM(#REF!)</f>
        <v>#REF!</v>
      </c>
      <c r="AC431" s="81" t="e">
        <f>SUM(#REF!)</f>
        <v>#REF!</v>
      </c>
      <c r="AD431" s="81" t="e">
        <f>SUM(#REF!)</f>
        <v>#REF!</v>
      </c>
      <c r="AE431" s="227"/>
      <c r="AF431" s="681"/>
      <c r="AG431" s="681"/>
      <c r="AH431" s="681"/>
      <c r="AI431" s="681"/>
      <c r="AJ431" s="681"/>
      <c r="AK431" s="681"/>
      <c r="AL431" s="681"/>
      <c r="AM431" s="407"/>
      <c r="AN431" s="648"/>
      <c r="AO431" s="430"/>
    </row>
    <row r="432" spans="1:54" s="111" customFormat="1" ht="112.5">
      <c r="A432" s="77"/>
      <c r="B432" s="79" t="s">
        <v>630</v>
      </c>
      <c r="C432" s="468"/>
      <c r="D432" s="55"/>
      <c r="E432" s="8"/>
      <c r="F432" s="8"/>
      <c r="G432" s="8"/>
      <c r="H432" s="8"/>
      <c r="I432" s="459"/>
      <c r="J432" s="80"/>
      <c r="K432" s="303"/>
      <c r="L432" s="321"/>
      <c r="M432" s="321"/>
      <c r="N432" s="90"/>
      <c r="O432" s="90"/>
      <c r="P432" s="90"/>
      <c r="Q432" s="90"/>
      <c r="R432" s="77"/>
      <c r="S432" s="77"/>
      <c r="T432" s="90"/>
      <c r="U432" s="90"/>
      <c r="V432" s="90"/>
      <c r="W432" s="193"/>
      <c r="X432" s="90" t="e">
        <f t="shared" ref="X432:AD432" si="74">SUM(X8:X441)</f>
        <v>#REF!</v>
      </c>
      <c r="Y432" s="90" t="e">
        <f t="shared" si="74"/>
        <v>#REF!</v>
      </c>
      <c r="Z432" s="90" t="e">
        <f t="shared" si="74"/>
        <v>#REF!</v>
      </c>
      <c r="AA432" s="90" t="e">
        <f t="shared" si="74"/>
        <v>#REF!</v>
      </c>
      <c r="AB432" s="90" t="e">
        <f t="shared" si="74"/>
        <v>#REF!</v>
      </c>
      <c r="AC432" s="90" t="e">
        <f t="shared" si="74"/>
        <v>#REF!</v>
      </c>
      <c r="AD432" s="90" t="e">
        <f t="shared" si="74"/>
        <v>#REF!</v>
      </c>
      <c r="AE432" s="226"/>
      <c r="AF432" s="680"/>
      <c r="AG432" s="680"/>
      <c r="AH432" s="680"/>
      <c r="AI432" s="680"/>
      <c r="AJ432" s="680"/>
      <c r="AK432" s="680"/>
      <c r="AL432" s="680"/>
      <c r="AM432" s="406"/>
      <c r="AN432" s="646"/>
      <c r="AO432" s="429"/>
    </row>
    <row r="433" spans="1:41" s="361" customFormat="1" ht="112.5">
      <c r="A433" s="357"/>
      <c r="B433" s="350" t="s">
        <v>631</v>
      </c>
      <c r="C433" s="488"/>
      <c r="D433" s="351"/>
      <c r="E433" s="352"/>
      <c r="F433" s="352"/>
      <c r="G433" s="352"/>
      <c r="H433" s="352"/>
      <c r="I433" s="461"/>
      <c r="J433" s="362"/>
      <c r="K433" s="353"/>
      <c r="L433" s="363"/>
      <c r="M433" s="354"/>
      <c r="N433" s="355"/>
      <c r="O433" s="355"/>
      <c r="P433" s="355"/>
      <c r="Q433" s="355"/>
      <c r="R433" s="357"/>
      <c r="S433" s="357"/>
      <c r="T433" s="355"/>
      <c r="U433" s="355"/>
      <c r="V433" s="355"/>
      <c r="W433" s="193"/>
      <c r="X433" s="355">
        <f t="shared" ref="X433:AD433" si="75">SUM(X8:X289)</f>
        <v>30.207000000000001</v>
      </c>
      <c r="Y433" s="355">
        <f t="shared" si="75"/>
        <v>1210.713</v>
      </c>
      <c r="Z433" s="355">
        <f t="shared" si="75"/>
        <v>51.186999999999998</v>
      </c>
      <c r="AA433" s="355">
        <f t="shared" si="75"/>
        <v>607.12800000000004</v>
      </c>
      <c r="AB433" s="355">
        <f t="shared" si="75"/>
        <v>2543.3969999999999</v>
      </c>
      <c r="AC433" s="355">
        <f t="shared" si="75"/>
        <v>20.454999999999998</v>
      </c>
      <c r="AD433" s="355">
        <f t="shared" si="75"/>
        <v>18719.097000000002</v>
      </c>
      <c r="AE433" s="401"/>
      <c r="AF433" s="684"/>
      <c r="AG433" s="684"/>
      <c r="AH433" s="684"/>
      <c r="AI433" s="684"/>
      <c r="AJ433" s="684"/>
      <c r="AK433" s="684"/>
      <c r="AL433" s="684"/>
      <c r="AM433" s="412"/>
      <c r="AN433" s="649"/>
      <c r="AO433" s="441"/>
    </row>
    <row r="434" spans="1:41" s="21" customFormat="1" ht="112.5">
      <c r="A434" s="77"/>
      <c r="B434" s="79" t="s">
        <v>632</v>
      </c>
      <c r="C434" s="468"/>
      <c r="D434" s="55"/>
      <c r="E434" s="8"/>
      <c r="F434" s="8"/>
      <c r="G434" s="8"/>
      <c r="H434" s="8"/>
      <c r="I434" s="459"/>
      <c r="J434" s="80"/>
      <c r="K434" s="303"/>
      <c r="L434" s="322"/>
      <c r="M434" s="323"/>
      <c r="N434" s="117"/>
      <c r="O434" s="117"/>
      <c r="P434" s="117"/>
      <c r="Q434" s="117"/>
      <c r="R434" s="77"/>
      <c r="S434" s="77"/>
      <c r="T434" s="117"/>
      <c r="U434" s="117"/>
      <c r="V434" s="117"/>
      <c r="W434" s="726"/>
      <c r="X434" s="117" t="e">
        <f>SUM(#REF!)</f>
        <v>#REF!</v>
      </c>
      <c r="Y434" s="117" t="e">
        <f>SUM(#REF!)</f>
        <v>#REF!</v>
      </c>
      <c r="Z434" s="117" t="e">
        <f>SUM(#REF!)</f>
        <v>#REF!</v>
      </c>
      <c r="AA434" s="117" t="e">
        <f>SUM(#REF!)</f>
        <v>#REF!</v>
      </c>
      <c r="AB434" s="117" t="e">
        <f>SUM(#REF!)</f>
        <v>#REF!</v>
      </c>
      <c r="AC434" s="117" t="e">
        <f>SUM(#REF!)</f>
        <v>#REF!</v>
      </c>
      <c r="AD434" s="117" t="e">
        <f>SUM(#REF!)</f>
        <v>#REF!</v>
      </c>
      <c r="AE434" s="226"/>
      <c r="AF434" s="680"/>
      <c r="AG434" s="680"/>
      <c r="AH434" s="680"/>
      <c r="AI434" s="680"/>
      <c r="AJ434" s="680"/>
      <c r="AK434" s="680"/>
      <c r="AL434" s="680"/>
      <c r="AM434" s="408"/>
      <c r="AN434" s="650"/>
      <c r="AO434" s="433"/>
    </row>
    <row r="435" spans="1:41" s="21" customFormat="1" ht="112.5">
      <c r="A435" s="77"/>
      <c r="B435" s="79" t="s">
        <v>633</v>
      </c>
      <c r="C435" s="468"/>
      <c r="D435" s="55"/>
      <c r="E435" s="8"/>
      <c r="F435" s="8"/>
      <c r="G435" s="8"/>
      <c r="H435" s="8"/>
      <c r="I435" s="459"/>
      <c r="J435" s="80"/>
      <c r="K435" s="303"/>
      <c r="L435" s="323"/>
      <c r="M435" s="323"/>
      <c r="N435" s="90"/>
      <c r="O435" s="90"/>
      <c r="P435" s="90"/>
      <c r="Q435" s="90"/>
      <c r="R435" s="77"/>
      <c r="S435" s="77"/>
      <c r="T435" s="90"/>
      <c r="U435" s="90"/>
      <c r="V435" s="90"/>
      <c r="W435" s="193"/>
      <c r="X435" s="90" t="e">
        <f>SUM(#REF!)</f>
        <v>#REF!</v>
      </c>
      <c r="Y435" s="90" t="e">
        <f>SUM(#REF!)</f>
        <v>#REF!</v>
      </c>
      <c r="Z435" s="90" t="e">
        <f>SUM(#REF!)</f>
        <v>#REF!</v>
      </c>
      <c r="AA435" s="90" t="e">
        <f>SUM(#REF!)</f>
        <v>#REF!</v>
      </c>
      <c r="AB435" s="90" t="e">
        <f>SUM(#REF!)</f>
        <v>#REF!</v>
      </c>
      <c r="AC435" s="90" t="e">
        <f>SUM(#REF!)</f>
        <v>#REF!</v>
      </c>
      <c r="AD435" s="90" t="e">
        <f>SUM(#REF!)</f>
        <v>#REF!</v>
      </c>
      <c r="AE435" s="226"/>
      <c r="AF435" s="680"/>
      <c r="AG435" s="680"/>
      <c r="AH435" s="680"/>
      <c r="AI435" s="680"/>
      <c r="AJ435" s="680"/>
      <c r="AK435" s="680"/>
      <c r="AL435" s="680"/>
      <c r="AM435" s="406"/>
      <c r="AN435" s="646"/>
      <c r="AO435" s="429"/>
    </row>
    <row r="436" spans="1:41" s="356" customFormat="1" ht="150">
      <c r="A436" s="357"/>
      <c r="B436" s="350" t="s">
        <v>634</v>
      </c>
      <c r="C436" s="488"/>
      <c r="D436" s="351"/>
      <c r="E436" s="351"/>
      <c r="F436" s="352"/>
      <c r="G436" s="352"/>
      <c r="H436" s="352"/>
      <c r="I436" s="461"/>
      <c r="J436" s="362"/>
      <c r="K436" s="353"/>
      <c r="L436" s="365"/>
      <c r="M436" s="366"/>
      <c r="N436" s="355"/>
      <c r="O436" s="355"/>
      <c r="P436" s="355"/>
      <c r="Q436" s="355"/>
      <c r="R436" s="357"/>
      <c r="S436" s="357"/>
      <c r="T436" s="355"/>
      <c r="U436" s="355"/>
      <c r="V436" s="355"/>
      <c r="W436" s="193"/>
      <c r="X436" s="355">
        <f t="shared" ref="X436:AD436" si="76">SUM(X8:X44)</f>
        <v>30.207000000000001</v>
      </c>
      <c r="Y436" s="355">
        <f t="shared" si="76"/>
        <v>1015.713</v>
      </c>
      <c r="Z436" s="355">
        <f t="shared" si="76"/>
        <v>50.786999999999999</v>
      </c>
      <c r="AA436" s="355">
        <f t="shared" si="76"/>
        <v>0</v>
      </c>
      <c r="AB436" s="355">
        <f t="shared" si="76"/>
        <v>1741.269</v>
      </c>
      <c r="AC436" s="355">
        <f t="shared" si="76"/>
        <v>0</v>
      </c>
      <c r="AD436" s="355">
        <f t="shared" si="76"/>
        <v>931.27200000000005</v>
      </c>
      <c r="AE436" s="401"/>
      <c r="AF436" s="684"/>
      <c r="AG436" s="684"/>
      <c r="AH436" s="684"/>
      <c r="AI436" s="684"/>
      <c r="AJ436" s="684"/>
      <c r="AK436" s="684"/>
      <c r="AL436" s="684"/>
      <c r="AM436" s="412"/>
      <c r="AN436" s="649"/>
      <c r="AO436" s="441"/>
    </row>
    <row r="437" spans="1:41" s="107" customFormat="1" ht="150">
      <c r="A437" s="77"/>
      <c r="B437" s="79" t="s">
        <v>635</v>
      </c>
      <c r="C437" s="468"/>
      <c r="D437" s="55"/>
      <c r="E437" s="55"/>
      <c r="F437" s="55"/>
      <c r="G437" s="55"/>
      <c r="H437" s="8"/>
      <c r="I437" s="459"/>
      <c r="J437" s="80"/>
      <c r="K437" s="303"/>
      <c r="L437" s="322"/>
      <c r="M437" s="323"/>
      <c r="N437" s="81"/>
      <c r="O437" s="81"/>
      <c r="P437" s="81"/>
      <c r="Q437" s="81"/>
      <c r="R437" s="633"/>
      <c r="S437" s="633"/>
      <c r="T437" s="81"/>
      <c r="U437" s="81"/>
      <c r="V437" s="81"/>
      <c r="W437" s="724"/>
      <c r="X437" s="81">
        <f t="shared" ref="X437:AD437" si="77">SUM(X42:X44)</f>
        <v>0</v>
      </c>
      <c r="Y437" s="81">
        <f t="shared" si="77"/>
        <v>0</v>
      </c>
      <c r="Z437" s="81">
        <f t="shared" si="77"/>
        <v>0</v>
      </c>
      <c r="AA437" s="81">
        <f t="shared" si="77"/>
        <v>0</v>
      </c>
      <c r="AB437" s="81">
        <f t="shared" si="77"/>
        <v>0</v>
      </c>
      <c r="AC437" s="81">
        <f t="shared" si="77"/>
        <v>0</v>
      </c>
      <c r="AD437" s="81">
        <f t="shared" si="77"/>
        <v>0</v>
      </c>
      <c r="AE437" s="227"/>
      <c r="AF437" s="681"/>
      <c r="AG437" s="681"/>
      <c r="AH437" s="681"/>
      <c r="AI437" s="681"/>
      <c r="AJ437" s="681"/>
      <c r="AK437" s="681"/>
      <c r="AL437" s="681"/>
      <c r="AM437" s="407" t="e">
        <f>SUM(#REF!)</f>
        <v>#REF!</v>
      </c>
      <c r="AN437" s="648"/>
      <c r="AO437" s="430"/>
    </row>
    <row r="438" spans="1:41" s="107" customFormat="1" ht="112.5">
      <c r="A438" s="77"/>
      <c r="B438" s="79" t="s">
        <v>636</v>
      </c>
      <c r="C438" s="468"/>
      <c r="D438" s="55"/>
      <c r="E438" s="55"/>
      <c r="F438" s="55"/>
      <c r="G438" s="8"/>
      <c r="H438" s="8"/>
      <c r="I438" s="459"/>
      <c r="J438" s="80"/>
      <c r="K438" s="303"/>
      <c r="L438" s="324"/>
      <c r="M438" s="321"/>
      <c r="N438" s="81"/>
      <c r="O438" s="81"/>
      <c r="P438" s="81"/>
      <c r="Q438" s="81"/>
      <c r="R438" s="633"/>
      <c r="S438" s="633"/>
      <c r="T438" s="81"/>
      <c r="U438" s="81"/>
      <c r="V438" s="81"/>
      <c r="W438" s="724"/>
      <c r="X438" s="81" t="e">
        <f>SUM(#REF!)</f>
        <v>#REF!</v>
      </c>
      <c r="Y438" s="81" t="e">
        <f>SUM(#REF!)</f>
        <v>#REF!</v>
      </c>
      <c r="Z438" s="81" t="e">
        <f>SUM(#REF!)</f>
        <v>#REF!</v>
      </c>
      <c r="AA438" s="81" t="e">
        <f>SUM(#REF!)</f>
        <v>#REF!</v>
      </c>
      <c r="AB438" s="81" t="e">
        <f>SUM(#REF!)</f>
        <v>#REF!</v>
      </c>
      <c r="AC438" s="81" t="e">
        <f>SUM(#REF!)</f>
        <v>#REF!</v>
      </c>
      <c r="AD438" s="81" t="e">
        <f>SUM(#REF!)</f>
        <v>#REF!</v>
      </c>
      <c r="AE438" s="227"/>
      <c r="AF438" s="681"/>
      <c r="AG438" s="681"/>
      <c r="AH438" s="681"/>
      <c r="AI438" s="681"/>
      <c r="AJ438" s="681"/>
      <c r="AK438" s="681"/>
      <c r="AL438" s="681"/>
      <c r="AM438" s="407"/>
      <c r="AN438" s="648"/>
      <c r="AO438" s="430"/>
    </row>
    <row r="439" spans="1:41" s="364" customFormat="1" ht="112.5">
      <c r="A439" s="357"/>
      <c r="B439" s="350" t="s">
        <v>637</v>
      </c>
      <c r="C439" s="488"/>
      <c r="D439" s="351"/>
      <c r="E439" s="351"/>
      <c r="F439" s="351"/>
      <c r="G439" s="352"/>
      <c r="H439" s="352"/>
      <c r="I439" s="461"/>
      <c r="J439" s="362"/>
      <c r="K439" s="353"/>
      <c r="L439" s="363"/>
      <c r="M439" s="354"/>
      <c r="N439" s="360"/>
      <c r="O439" s="360"/>
      <c r="P439" s="360"/>
      <c r="Q439" s="360"/>
      <c r="R439" s="640"/>
      <c r="S439" s="640"/>
      <c r="T439" s="360"/>
      <c r="U439" s="360"/>
      <c r="V439" s="360"/>
      <c r="W439" s="724"/>
      <c r="X439" s="360" t="e">
        <f>SUM(#REF!)</f>
        <v>#REF!</v>
      </c>
      <c r="Y439" s="360" t="e">
        <f>SUM(#REF!)</f>
        <v>#REF!</v>
      </c>
      <c r="Z439" s="360" t="e">
        <f>SUM(#REF!)</f>
        <v>#REF!</v>
      </c>
      <c r="AA439" s="360" t="e">
        <f>SUM(#REF!)</f>
        <v>#REF!</v>
      </c>
      <c r="AB439" s="360" t="e">
        <f>SUM(#REF!)</f>
        <v>#REF!</v>
      </c>
      <c r="AC439" s="360" t="e">
        <f>SUM(#REF!)</f>
        <v>#REF!</v>
      </c>
      <c r="AD439" s="360" t="e">
        <f>SUM(#REF!)</f>
        <v>#REF!</v>
      </c>
      <c r="AE439" s="402"/>
      <c r="AF439" s="685"/>
      <c r="AG439" s="685"/>
      <c r="AH439" s="685"/>
      <c r="AI439" s="685"/>
      <c r="AJ439" s="685"/>
      <c r="AK439" s="685"/>
      <c r="AL439" s="685"/>
      <c r="AM439" s="413"/>
      <c r="AN439" s="651"/>
      <c r="AO439" s="441"/>
    </row>
    <row r="440" spans="1:41" s="202" customFormat="1" ht="150">
      <c r="A440" s="198"/>
      <c r="B440" s="199" t="s">
        <v>638</v>
      </c>
      <c r="C440" s="479"/>
      <c r="D440" s="213"/>
      <c r="E440" s="213"/>
      <c r="F440" s="213"/>
      <c r="G440" s="213"/>
      <c r="H440" s="214"/>
      <c r="I440" s="460"/>
      <c r="J440" s="200"/>
      <c r="K440" s="304"/>
      <c r="L440" s="327"/>
      <c r="M440" s="328"/>
      <c r="N440" s="201"/>
      <c r="O440" s="201"/>
      <c r="P440" s="201"/>
      <c r="Q440" s="201"/>
      <c r="R440" s="198"/>
      <c r="S440" s="198"/>
      <c r="T440" s="201"/>
      <c r="U440" s="201"/>
      <c r="V440" s="201"/>
      <c r="W440" s="193"/>
      <c r="X440" s="201" t="e">
        <f t="shared" ref="X440:AD440" si="78">SUM(X45:X441)</f>
        <v>#REF!</v>
      </c>
      <c r="Y440" s="201" t="e">
        <f t="shared" si="78"/>
        <v>#REF!</v>
      </c>
      <c r="Z440" s="201" t="e">
        <f t="shared" si="78"/>
        <v>#REF!</v>
      </c>
      <c r="AA440" s="201" t="e">
        <f t="shared" si="78"/>
        <v>#REF!</v>
      </c>
      <c r="AB440" s="201" t="e">
        <f t="shared" si="78"/>
        <v>#REF!</v>
      </c>
      <c r="AC440" s="201" t="e">
        <f t="shared" si="78"/>
        <v>#REF!</v>
      </c>
      <c r="AD440" s="201" t="e">
        <f t="shared" si="78"/>
        <v>#REF!</v>
      </c>
      <c r="AE440" s="400"/>
      <c r="AF440" s="682"/>
      <c r="AG440" s="682"/>
      <c r="AH440" s="682"/>
      <c r="AI440" s="682"/>
      <c r="AJ440" s="682"/>
      <c r="AK440" s="682"/>
      <c r="AL440" s="682"/>
      <c r="AM440" s="410"/>
      <c r="AN440" s="652"/>
      <c r="AO440" s="435"/>
    </row>
    <row r="441" spans="1:41" s="361" customFormat="1" ht="112.5">
      <c r="A441" s="357"/>
      <c r="B441" s="350" t="s">
        <v>639</v>
      </c>
      <c r="C441" s="488"/>
      <c r="D441" s="358"/>
      <c r="E441" s="351"/>
      <c r="F441" s="352"/>
      <c r="G441" s="352"/>
      <c r="H441" s="352"/>
      <c r="I441" s="461"/>
      <c r="J441" s="359"/>
      <c r="K441" s="353"/>
      <c r="L441" s="353"/>
      <c r="M441" s="353"/>
      <c r="N441" s="360"/>
      <c r="O441" s="360"/>
      <c r="P441" s="360"/>
      <c r="Q441" s="360"/>
      <c r="R441" s="640"/>
      <c r="S441" s="640"/>
      <c r="T441" s="360"/>
      <c r="U441" s="360"/>
      <c r="V441" s="360"/>
      <c r="W441" s="724"/>
      <c r="X441" s="360" t="e">
        <f>#REF!</f>
        <v>#REF!</v>
      </c>
      <c r="Y441" s="360" t="e">
        <f>#REF!</f>
        <v>#REF!</v>
      </c>
      <c r="Z441" s="360" t="e">
        <f>#REF!</f>
        <v>#REF!</v>
      </c>
      <c r="AA441" s="360" t="e">
        <f>#REF!</f>
        <v>#REF!</v>
      </c>
      <c r="AB441" s="360" t="e">
        <f>#REF!</f>
        <v>#REF!</v>
      </c>
      <c r="AC441" s="360" t="e">
        <f>#REF!</f>
        <v>#REF!</v>
      </c>
      <c r="AD441" s="360" t="e">
        <f>#REF!</f>
        <v>#REF!</v>
      </c>
      <c r="AE441" s="402"/>
      <c r="AF441" s="685"/>
      <c r="AG441" s="685"/>
      <c r="AH441" s="685"/>
      <c r="AI441" s="685"/>
      <c r="AJ441" s="685"/>
      <c r="AK441" s="685"/>
      <c r="AL441" s="685"/>
      <c r="AM441" s="414" t="e">
        <f>#REF!</f>
        <v>#REF!</v>
      </c>
      <c r="AN441" s="653"/>
      <c r="AO441" s="441"/>
    </row>
  </sheetData>
  <autoFilter ref="A5:ZU44"/>
  <mergeCells count="2">
    <mergeCell ref="B2:AM2"/>
    <mergeCell ref="B3:AM3"/>
  </mergeCells>
  <conditionalFormatting sqref="M188:M1048576 M72:M73 M1:M70">
    <cfRule type="cellIs" dxfId="1" priority="5" operator="equal">
      <formula>2010</formula>
    </cfRule>
  </conditionalFormatting>
  <conditionalFormatting sqref="AO59 AO67 AO53 AO35:AO37 AO19:AO20">
    <cfRule type="cellIs" dxfId="0" priority="4" operator="lessThan">
      <formula>0</formula>
    </cfRule>
  </conditionalFormatting>
  <printOptions horizontalCentered="1"/>
  <pageMargins left="0" right="0" top="0.39370078740157483" bottom="0.35433070866141736" header="0.11811023622047245" footer="0.23622047244094491"/>
  <pageSetup paperSize="9" scale="23" fitToHeight="0" orientation="landscape"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14</vt:i4>
      </vt:variant>
    </vt:vector>
  </HeadingPairs>
  <TitlesOfParts>
    <vt:vector size="21" baseType="lpstr">
      <vt:lpstr>Прил.1</vt:lpstr>
      <vt:lpstr>Прил.2</vt:lpstr>
      <vt:lpstr>Прил.3</vt:lpstr>
      <vt:lpstr>Прил.4</vt:lpstr>
      <vt:lpstr>Прил.5</vt:lpstr>
      <vt:lpstr>Прил.6</vt:lpstr>
      <vt:lpstr>перечень ДС (основа) (4)</vt:lpstr>
      <vt:lpstr>'перечень ДС (основа) (4)'!Заголовки_для_печати</vt:lpstr>
      <vt:lpstr>Прил.1!Заголовки_для_печати</vt:lpstr>
      <vt:lpstr>Прил.2!Заголовки_для_печати</vt:lpstr>
      <vt:lpstr>Прил.3!Заголовки_для_печати</vt:lpstr>
      <vt:lpstr>Прил.4!Заголовки_для_печати</vt:lpstr>
      <vt:lpstr>Прил.5!Заголовки_для_печати</vt:lpstr>
      <vt:lpstr>Прил.6!Заголовки_для_печати</vt:lpstr>
      <vt:lpstr>'перечень ДС (основа) (4)'!Область_печати</vt:lpstr>
      <vt:lpstr>Прил.1!Область_печати</vt:lpstr>
      <vt:lpstr>Прил.2!Область_печати</vt:lpstr>
      <vt:lpstr>Прил.3!Область_печати</vt:lpstr>
      <vt:lpstr>Прил.4!Область_печати</vt:lpstr>
      <vt:lpstr>Прил.5!Область_печати</vt:lpstr>
      <vt:lpstr>Прил.6!Область_печати</vt:lpstr>
    </vt:vector>
  </TitlesOfParts>
  <Company>Depstar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dc:creator>
  <cp:lastModifiedBy>Пользователь</cp:lastModifiedBy>
  <cp:lastPrinted>2016-12-23T04:08:15Z</cp:lastPrinted>
  <dcterms:created xsi:type="dcterms:W3CDTF">2004-06-11T05:31:38Z</dcterms:created>
  <dcterms:modified xsi:type="dcterms:W3CDTF">2016-12-28T04:48:58Z</dcterms:modified>
</cp:coreProperties>
</file>